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tables/table8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571"/>
  <workbookPr codeName="ThisWorkbook"/>
  <mc:AlternateContent xmlns:mc="http://schemas.openxmlformats.org/markup-compatibility/2006">
    <mc:Choice Requires="x15">
      <x15ac:absPath xmlns:x15ac="http://schemas.microsoft.com/office/spreadsheetml/2010/11/ac" url="C:\Users\adonis.arias\Desktop\"/>
    </mc:Choice>
  </mc:AlternateContent>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PACC!$A$1:$J$354</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1579" i="2" l="1"/>
  <c r="I1579" i="2"/>
  <c r="H1579" i="2"/>
  <c r="B1580" i="2"/>
  <c r="B1579" i="2"/>
  <c r="F1578" i="2"/>
  <c r="F1579" i="2"/>
  <c r="F1581" i="2"/>
  <c r="F1580" i="2"/>
  <c r="B1578" i="2"/>
  <c r="B1581" i="2"/>
  <c r="F1582" i="2" l="1"/>
  <c r="C1575" i="2"/>
  <c r="C1573" i="2"/>
  <c r="J1568" i="2"/>
  <c r="I1568" i="2"/>
  <c r="H1568" i="2"/>
  <c r="B1567" i="2"/>
  <c r="F1567" i="2"/>
  <c r="F1556" i="2"/>
  <c r="B1556" i="2"/>
  <c r="B1555" i="2"/>
  <c r="F1555" i="2"/>
  <c r="F1568" i="2" l="1"/>
  <c r="C1564" i="2"/>
  <c r="C1562" i="2"/>
  <c r="J1553" i="2"/>
  <c r="I1553" i="2"/>
  <c r="H1553" i="2"/>
  <c r="B1553" i="2"/>
  <c r="F1554" i="2"/>
  <c r="B1539" i="2"/>
  <c r="B1554" i="2"/>
  <c r="F1540" i="2"/>
  <c r="F1538" i="2"/>
  <c r="B1538" i="2"/>
  <c r="F1552" i="2"/>
  <c r="B1540" i="2"/>
  <c r="B1541" i="2"/>
  <c r="B1552" i="2"/>
  <c r="F1553" i="2"/>
  <c r="F1539" i="2"/>
  <c r="F1557" i="2" l="1"/>
  <c r="C1549" i="2"/>
  <c r="C1547" i="2"/>
  <c r="J1509" i="2" l="1"/>
  <c r="I1509" i="2"/>
  <c r="H1509" i="2"/>
  <c r="F1002" i="2"/>
  <c r="B939" i="2"/>
  <c r="B1532" i="2"/>
  <c r="B1001" i="2"/>
  <c r="F1027" i="2"/>
  <c r="B1194" i="2"/>
  <c r="B621" i="2"/>
  <c r="F941" i="2"/>
  <c r="F1157" i="2"/>
  <c r="F1532" i="2"/>
  <c r="F688" i="2"/>
  <c r="F1533" i="2"/>
  <c r="F1001" i="2"/>
  <c r="F1534" i="2"/>
  <c r="F770" i="2"/>
  <c r="B591" i="2"/>
  <c r="B1157" i="2"/>
  <c r="B895" i="2"/>
  <c r="B986" i="2"/>
  <c r="F1140" i="2"/>
  <c r="B1279" i="2"/>
  <c r="F835" i="2"/>
  <c r="B770" i="2"/>
  <c r="F1535" i="2"/>
  <c r="B836" i="2"/>
  <c r="F1537" i="2"/>
  <c r="F621" i="2"/>
  <c r="F1238" i="2"/>
  <c r="B1027" i="2"/>
  <c r="B687" i="2"/>
  <c r="B1139" i="2"/>
  <c r="F1014" i="2"/>
  <c r="B1002" i="2"/>
  <c r="F771" i="2"/>
  <c r="B1435" i="2"/>
  <c r="F988" i="2"/>
  <c r="F687" i="2"/>
  <c r="B989" i="2"/>
  <c r="F1194" i="2"/>
  <c r="B1140" i="2"/>
  <c r="F939" i="2"/>
  <c r="F940" i="2"/>
  <c r="B771" i="2"/>
  <c r="B1437" i="2"/>
  <c r="B1014" i="2"/>
  <c r="F1437" i="2"/>
  <c r="B1138" i="2"/>
  <c r="F1015" i="2"/>
  <c r="B987" i="2"/>
  <c r="F989" i="2"/>
  <c r="B940" i="2"/>
  <c r="F986" i="2"/>
  <c r="F1266" i="2"/>
  <c r="F1435" i="2"/>
  <c r="B1536" i="2"/>
  <c r="B835" i="2"/>
  <c r="B988" i="2"/>
  <c r="F987" i="2"/>
  <c r="B1535" i="2"/>
  <c r="F591" i="2"/>
  <c r="F1536" i="2"/>
  <c r="F1139" i="2"/>
  <c r="B1461" i="2"/>
  <c r="B1537" i="2"/>
  <c r="F1436" i="2"/>
  <c r="B1533" i="2"/>
  <c r="B1266" i="2"/>
  <c r="B688" i="2"/>
  <c r="B1238" i="2"/>
  <c r="F895" i="2"/>
  <c r="F836" i="2"/>
  <c r="B1436" i="2"/>
  <c r="B1015" i="2"/>
  <c r="B894" i="2"/>
  <c r="F1279" i="2"/>
  <c r="F894" i="2"/>
  <c r="F1138" i="2"/>
  <c r="F1461" i="2"/>
  <c r="B1534" i="2"/>
  <c r="B941" i="2"/>
  <c r="F1542" i="2" l="1"/>
  <c r="C1529" i="2"/>
  <c r="C1527" i="2"/>
  <c r="J1495" i="2"/>
  <c r="I1495" i="2"/>
  <c r="H1495" i="2"/>
  <c r="B1460" i="2"/>
  <c r="B1329" i="2"/>
  <c r="F1509" i="2"/>
  <c r="B1330" i="2"/>
  <c r="F1460" i="2"/>
  <c r="F1434" i="2"/>
  <c r="B1434" i="2"/>
  <c r="F1508" i="2"/>
  <c r="B1508" i="2"/>
  <c r="F1521" i="2"/>
  <c r="B1433" i="2"/>
  <c r="B1509" i="2"/>
  <c r="F1329" i="2"/>
  <c r="F1520" i="2"/>
  <c r="B1520" i="2"/>
  <c r="F1330" i="2"/>
  <c r="F1433" i="2"/>
  <c r="B1521" i="2"/>
  <c r="F1522" i="2" l="1"/>
  <c r="C1517" i="2"/>
  <c r="C1515" i="2"/>
  <c r="J1459" i="2"/>
  <c r="I1459" i="2"/>
  <c r="H1459" i="2"/>
  <c r="F1503" i="2"/>
  <c r="B1495" i="2"/>
  <c r="F1137" i="2"/>
  <c r="B1175" i="2"/>
  <c r="F1136" i="2"/>
  <c r="B1507" i="2"/>
  <c r="B1136" i="2"/>
  <c r="B1156" i="2"/>
  <c r="F1495" i="2"/>
  <c r="B1502" i="2"/>
  <c r="B1497" i="2"/>
  <c r="B1193" i="2"/>
  <c r="F1502" i="2"/>
  <c r="B1500" i="2"/>
  <c r="F1506" i="2"/>
  <c r="F1497" i="2"/>
  <c r="F1175" i="2"/>
  <c r="F1500" i="2"/>
  <c r="F1174" i="2"/>
  <c r="F1135" i="2"/>
  <c r="B1505" i="2"/>
  <c r="B1192" i="2"/>
  <c r="B1501" i="2"/>
  <c r="F1499" i="2"/>
  <c r="B1173" i="2"/>
  <c r="B1154" i="2"/>
  <c r="B1503" i="2"/>
  <c r="F1505" i="2"/>
  <c r="B1499" i="2"/>
  <c r="F1155" i="2"/>
  <c r="B1498" i="2"/>
  <c r="F1501" i="2"/>
  <c r="F1498" i="2"/>
  <c r="F1154" i="2"/>
  <c r="F1173" i="2"/>
  <c r="B1506" i="2"/>
  <c r="B1174" i="2"/>
  <c r="F1192" i="2"/>
  <c r="B1496" i="2"/>
  <c r="F1504" i="2"/>
  <c r="F1191" i="2"/>
  <c r="F1507" i="2"/>
  <c r="B1137" i="2"/>
  <c r="B1155" i="2"/>
  <c r="B1135" i="2"/>
  <c r="F1156" i="2"/>
  <c r="F1496" i="2"/>
  <c r="F1193" i="2"/>
  <c r="B1191" i="2"/>
  <c r="B1504" i="2"/>
  <c r="F1510" i="2" l="1"/>
  <c r="C1492" i="2"/>
  <c r="C1490" i="2"/>
  <c r="J1423" i="2"/>
  <c r="I1423" i="2"/>
  <c r="H1423" i="2"/>
  <c r="F1483" i="2"/>
  <c r="F1427" i="2"/>
  <c r="F1478" i="2"/>
  <c r="B1475" i="2"/>
  <c r="F1475" i="2"/>
  <c r="B1427" i="2"/>
  <c r="F1426" i="2"/>
  <c r="F1430" i="2"/>
  <c r="B1425" i="2"/>
  <c r="F1479" i="2"/>
  <c r="B1424" i="2"/>
  <c r="B1482" i="2"/>
  <c r="F1423" i="2"/>
  <c r="B1430" i="2"/>
  <c r="B1481" i="2"/>
  <c r="B1432" i="2"/>
  <c r="B1476" i="2"/>
  <c r="F1476" i="2"/>
  <c r="F1477" i="2"/>
  <c r="B1429" i="2"/>
  <c r="F1431" i="2"/>
  <c r="B1474" i="2"/>
  <c r="B1483" i="2"/>
  <c r="F1425" i="2"/>
  <c r="B1423" i="2"/>
  <c r="F1429" i="2"/>
  <c r="F1480" i="2"/>
  <c r="B1428" i="2"/>
  <c r="B1472" i="2"/>
  <c r="B1473" i="2"/>
  <c r="B1477" i="2"/>
  <c r="B1480" i="2"/>
  <c r="B1484" i="2"/>
  <c r="F1481" i="2"/>
  <c r="B1479" i="2"/>
  <c r="B1426" i="2"/>
  <c r="B1478" i="2"/>
  <c r="F1432" i="2"/>
  <c r="F1473" i="2"/>
  <c r="F1474" i="2"/>
  <c r="B1422" i="2"/>
  <c r="F1428" i="2"/>
  <c r="F1424" i="2"/>
  <c r="F1422" i="2"/>
  <c r="F1482" i="2"/>
  <c r="F1472" i="2"/>
  <c r="B1431" i="2"/>
  <c r="F1485" i="2" l="1"/>
  <c r="C1469" i="2"/>
  <c r="C1467" i="2"/>
  <c r="J1396" i="2"/>
  <c r="I1396" i="2"/>
  <c r="H1396" i="2"/>
  <c r="B1448" i="2"/>
  <c r="B1456" i="2"/>
  <c r="F1459" i="2"/>
  <c r="F1450" i="2"/>
  <c r="F1449" i="2"/>
  <c r="F1451" i="2"/>
  <c r="F1453" i="2"/>
  <c r="B1454" i="2"/>
  <c r="B1450" i="2"/>
  <c r="B1449" i="2"/>
  <c r="B1458" i="2"/>
  <c r="B1453" i="2"/>
  <c r="B1457" i="2"/>
  <c r="F1456" i="2"/>
  <c r="F1458" i="2"/>
  <c r="F1455" i="2"/>
  <c r="B1459" i="2"/>
  <c r="F1452" i="2"/>
  <c r="F1448" i="2"/>
  <c r="B1455" i="2"/>
  <c r="B1452" i="2"/>
  <c r="F1454" i="2"/>
  <c r="B1451" i="2"/>
  <c r="F1457" i="2"/>
  <c r="F1462" i="2" l="1"/>
  <c r="C1445" i="2"/>
  <c r="C1443" i="2"/>
  <c r="J1380" i="2"/>
  <c r="I1380" i="2"/>
  <c r="H1380" i="2"/>
  <c r="F1224" i="2"/>
  <c r="F1265" i="2"/>
  <c r="B1252" i="2"/>
  <c r="F1225" i="2"/>
  <c r="B1224" i="2"/>
  <c r="F1421" i="2"/>
  <c r="B1265" i="2"/>
  <c r="B1421" i="2"/>
  <c r="B1225" i="2"/>
  <c r="F1237" i="2"/>
  <c r="B1237" i="2"/>
  <c r="F1252" i="2"/>
  <c r="F1438" i="2" l="1"/>
  <c r="C1418" i="2"/>
  <c r="C1416" i="2"/>
  <c r="J1369" i="2"/>
  <c r="I1369" i="2"/>
  <c r="H1369" i="2"/>
  <c r="B1410" i="2"/>
  <c r="F1410" i="2"/>
  <c r="F1411" i="2" l="1"/>
  <c r="C1407" i="2"/>
  <c r="C1405" i="2"/>
  <c r="J1357" i="2"/>
  <c r="I1357" i="2"/>
  <c r="H1357" i="2"/>
  <c r="B1398" i="2"/>
  <c r="F1398" i="2"/>
  <c r="B1399" i="2"/>
  <c r="F1399" i="2"/>
  <c r="F1400" i="2" l="1"/>
  <c r="C1395" i="2"/>
  <c r="C1393" i="2"/>
  <c r="J1345" i="2"/>
  <c r="I1345" i="2"/>
  <c r="H1345" i="2"/>
  <c r="F1387" i="2"/>
  <c r="B1386" i="2"/>
  <c r="F1386" i="2"/>
  <c r="B1387" i="2"/>
  <c r="F1388" i="2" l="1"/>
  <c r="C1383" i="2"/>
  <c r="C1381" i="2"/>
  <c r="J1334" i="2"/>
  <c r="I1334" i="2"/>
  <c r="H1334" i="2"/>
  <c r="F1375" i="2"/>
  <c r="B1375" i="2"/>
  <c r="F1376" i="2" l="1"/>
  <c r="C1372" i="2"/>
  <c r="C1370" i="2"/>
  <c r="J1323" i="2"/>
  <c r="I1323" i="2"/>
  <c r="H1323" i="2"/>
  <c r="F1364" i="2"/>
  <c r="B1364" i="2"/>
  <c r="F1365" i="2" l="1"/>
  <c r="C1361" i="2"/>
  <c r="C1359" i="2"/>
  <c r="J1312" i="2"/>
  <c r="I1312" i="2"/>
  <c r="H1312" i="2"/>
  <c r="F1353" i="2"/>
  <c r="B1353" i="2"/>
  <c r="F1354" i="2" l="1"/>
  <c r="C1350" i="2"/>
  <c r="C1348" i="2"/>
  <c r="J1300" i="2"/>
  <c r="I1300" i="2"/>
  <c r="H1300" i="2"/>
  <c r="F1342" i="2"/>
  <c r="B1342" i="2"/>
  <c r="B1341" i="2"/>
  <c r="F1341" i="2"/>
  <c r="F1343" i="2" l="1"/>
  <c r="J1286" i="2"/>
  <c r="I1286" i="2"/>
  <c r="H1286" i="2"/>
  <c r="B1328" i="2"/>
  <c r="B1326" i="2"/>
  <c r="F1326" i="2"/>
  <c r="B1327" i="2"/>
  <c r="B1325" i="2"/>
  <c r="F1327" i="2"/>
  <c r="F1328" i="2"/>
  <c r="F1325" i="2"/>
  <c r="F1331" i="2" l="1"/>
  <c r="C1322" i="2"/>
  <c r="C1320" i="2"/>
  <c r="J1274" i="2"/>
  <c r="I1274" i="2"/>
  <c r="H1274" i="2"/>
  <c r="F1314" i="2"/>
  <c r="B1313" i="2"/>
  <c r="F1313" i="2"/>
  <c r="B1314" i="2"/>
  <c r="F1315" i="2" l="1"/>
  <c r="C1310" i="2"/>
  <c r="C1308" i="2"/>
  <c r="J1262" i="2"/>
  <c r="I1262" i="2"/>
  <c r="H1262" i="2"/>
  <c r="F1302" i="2"/>
  <c r="B1302" i="2"/>
  <c r="F1301" i="2"/>
  <c r="B1301" i="2"/>
  <c r="F1303" i="2" l="1"/>
  <c r="C1298" i="2"/>
  <c r="C1296" i="2"/>
  <c r="J1250" i="2"/>
  <c r="I1250" i="2"/>
  <c r="H1250" i="2"/>
  <c r="B1290" i="2"/>
  <c r="F1278" i="2"/>
  <c r="F1290" i="2"/>
  <c r="B1278" i="2"/>
  <c r="F1291" i="2" l="1"/>
  <c r="C1287" i="2"/>
  <c r="C1285" i="2"/>
  <c r="J1239" i="2"/>
  <c r="I1239" i="2"/>
  <c r="H1239" i="2"/>
  <c r="F1277" i="2"/>
  <c r="B1277" i="2"/>
  <c r="F1280" i="2" l="1"/>
  <c r="C1274" i="2"/>
  <c r="C1272" i="2"/>
  <c r="J1227" i="2"/>
  <c r="I1227" i="2"/>
  <c r="H1227" i="2"/>
  <c r="B1263" i="2"/>
  <c r="F1264" i="2"/>
  <c r="B1264" i="2"/>
  <c r="F1263" i="2"/>
  <c r="F1267" i="2" l="1"/>
  <c r="C1260" i="2"/>
  <c r="C1258" i="2"/>
  <c r="J1214" i="2"/>
  <c r="I1214" i="2"/>
  <c r="H1214" i="2"/>
  <c r="B1250" i="2"/>
  <c r="F1251" i="2"/>
  <c r="F1250" i="2"/>
  <c r="F1249" i="2"/>
  <c r="B1249" i="2"/>
  <c r="B1251" i="2"/>
  <c r="F1253" i="2" l="1"/>
  <c r="C1246" i="2"/>
  <c r="C1244" i="2"/>
  <c r="J1203" i="2"/>
  <c r="I1203" i="2"/>
  <c r="H1203" i="2"/>
  <c r="F1236" i="2"/>
  <c r="B1236" i="2"/>
  <c r="F1239" i="2" l="1"/>
  <c r="C1233" i="2"/>
  <c r="C1231" i="2"/>
  <c r="J1187" i="2"/>
  <c r="I1187" i="2"/>
  <c r="H1187" i="2"/>
  <c r="F1222" i="2"/>
  <c r="B1222" i="2"/>
  <c r="B1208" i="2"/>
  <c r="F1208" i="2"/>
  <c r="F1219" i="2"/>
  <c r="F1221" i="2"/>
  <c r="B1220" i="2"/>
  <c r="B1219" i="2"/>
  <c r="B1223" i="2"/>
  <c r="F1223" i="2"/>
  <c r="B1221" i="2"/>
  <c r="F1220" i="2"/>
  <c r="F1226" i="2" l="1"/>
  <c r="C1216" i="2"/>
  <c r="C1214" i="2"/>
  <c r="J1173" i="2"/>
  <c r="I1173" i="2"/>
  <c r="H1173" i="2"/>
  <c r="F1205" i="2"/>
  <c r="B1204" i="2"/>
  <c r="F1206" i="2"/>
  <c r="B1207" i="2"/>
  <c r="B1205" i="2"/>
  <c r="B1206" i="2"/>
  <c r="F1207" i="2"/>
  <c r="F1204" i="2"/>
  <c r="F1209" i="2" l="1"/>
  <c r="C1201" i="2"/>
  <c r="C1199" i="2"/>
  <c r="J1159" i="2"/>
  <c r="I1159" i="2"/>
  <c r="H1159" i="2"/>
  <c r="F1189" i="2"/>
  <c r="B1189" i="2"/>
  <c r="B1187" i="2"/>
  <c r="B1186" i="2"/>
  <c r="F1186" i="2"/>
  <c r="F1187" i="2"/>
  <c r="F1188" i="2"/>
  <c r="F1190" i="2"/>
  <c r="B1190" i="2"/>
  <c r="B1188" i="2"/>
  <c r="F1195" i="2" l="1"/>
  <c r="C1183" i="2"/>
  <c r="C1181" i="2"/>
  <c r="J1143" i="2"/>
  <c r="I1143" i="2"/>
  <c r="H1143" i="2"/>
  <c r="F1172" i="2"/>
  <c r="F1171" i="2"/>
  <c r="F1168" i="2"/>
  <c r="F1169" i="2"/>
  <c r="B1169" i="2"/>
  <c r="B1171" i="2"/>
  <c r="B1168" i="2"/>
  <c r="B1170" i="2"/>
  <c r="B1172" i="2"/>
  <c r="F1170" i="2"/>
  <c r="F1176" i="2" l="1"/>
  <c r="C1165" i="2"/>
  <c r="C1163" i="2"/>
  <c r="J1130" i="2"/>
  <c r="I1130" i="2"/>
  <c r="H1130" i="2"/>
  <c r="B1152" i="2"/>
  <c r="F1153" i="2"/>
  <c r="B1153" i="2"/>
  <c r="F1151" i="2"/>
  <c r="F1152" i="2"/>
  <c r="B1151" i="2"/>
  <c r="F1158" i="2" l="1"/>
  <c r="C1148" i="2"/>
  <c r="C1146" i="2"/>
  <c r="J1115" i="2"/>
  <c r="I1115" i="2"/>
  <c r="H1115" i="2"/>
  <c r="F1130" i="2"/>
  <c r="B1134" i="2"/>
  <c r="F1132" i="2"/>
  <c r="F1133" i="2"/>
  <c r="B1130" i="2"/>
  <c r="F1131" i="2"/>
  <c r="F1134" i="2"/>
  <c r="B1132" i="2"/>
  <c r="B1131" i="2"/>
  <c r="B1133" i="2"/>
  <c r="F1141" i="2" l="1"/>
  <c r="C1127" i="2"/>
  <c r="C1125" i="2"/>
  <c r="J1104" i="2"/>
  <c r="I1104" i="2"/>
  <c r="H1104" i="2"/>
  <c r="B1119" i="2"/>
  <c r="F1119" i="2"/>
  <c r="F1120" i="2" l="1"/>
  <c r="C1116" i="2"/>
  <c r="C1114" i="2"/>
  <c r="J1093" i="2"/>
  <c r="I1093" i="2"/>
  <c r="H1093" i="2"/>
  <c r="F1108" i="2"/>
  <c r="B1108" i="2"/>
  <c r="F1109" i="2" l="1"/>
  <c r="C1105" i="2"/>
  <c r="C1103" i="2"/>
  <c r="J1082" i="2"/>
  <c r="I1082" i="2"/>
  <c r="H1082" i="2"/>
  <c r="B1097" i="2"/>
  <c r="F1097" i="2"/>
  <c r="F1098" i="2" l="1"/>
  <c r="C1094" i="2"/>
  <c r="C1092" i="2"/>
  <c r="J1071" i="2"/>
  <c r="I1071" i="2"/>
  <c r="H1071" i="2"/>
  <c r="B1086" i="2"/>
  <c r="F1086" i="2"/>
  <c r="F1087" i="2" l="1"/>
  <c r="C1083" i="2"/>
  <c r="C1081" i="2"/>
  <c r="J1060" i="2"/>
  <c r="I1060" i="2"/>
  <c r="H1060" i="2"/>
  <c r="F1075" i="2"/>
  <c r="B1075" i="2"/>
  <c r="F1076" i="2" l="1"/>
  <c r="C1072" i="2"/>
  <c r="C1070" i="2"/>
  <c r="J1049" i="2"/>
  <c r="I1049" i="2"/>
  <c r="H1049" i="2"/>
  <c r="F1064" i="2"/>
  <c r="B1064" i="2"/>
  <c r="F1065" i="2" l="1"/>
  <c r="C1061" i="2"/>
  <c r="C1059" i="2"/>
  <c r="J1037" i="2"/>
  <c r="I1037" i="2"/>
  <c r="H1037" i="2"/>
  <c r="B1052" i="2"/>
  <c r="F1053" i="2"/>
  <c r="B1053" i="2"/>
  <c r="F1052" i="2"/>
  <c r="F1054" i="2" l="1"/>
  <c r="C1049" i="2"/>
  <c r="C1047" i="2"/>
  <c r="J1023" i="2"/>
  <c r="I1023" i="2"/>
  <c r="H1023" i="2"/>
  <c r="F1038" i="2"/>
  <c r="B1040" i="2"/>
  <c r="B1039" i="2"/>
  <c r="F1039" i="2"/>
  <c r="B1041" i="2"/>
  <c r="B1038" i="2"/>
  <c r="F1040" i="2"/>
  <c r="F1042" i="2" l="1"/>
  <c r="C1035" i="2"/>
  <c r="C1033" i="2"/>
  <c r="J1012" i="2"/>
  <c r="I1012" i="2"/>
  <c r="H1012" i="2"/>
  <c r="F1026" i="2"/>
  <c r="B1026" i="2"/>
  <c r="F1028" i="2" l="1"/>
  <c r="C1023" i="2"/>
  <c r="C1021" i="2"/>
  <c r="J1001" i="2"/>
  <c r="I1001" i="2"/>
  <c r="H1001" i="2"/>
  <c r="B1013" i="2"/>
  <c r="F1013" i="2"/>
  <c r="F1016" i="2" l="1"/>
  <c r="C1010" i="2"/>
  <c r="C1008" i="2"/>
  <c r="J990" i="2"/>
  <c r="I990" i="2"/>
  <c r="H990" i="2"/>
  <c r="F1000" i="2"/>
  <c r="B1000" i="2"/>
  <c r="F1003" i="2" l="1"/>
  <c r="C997" i="2"/>
  <c r="C995" i="2"/>
  <c r="J979" i="2"/>
  <c r="I979" i="2"/>
  <c r="H979" i="2"/>
  <c r="B985" i="2"/>
  <c r="F985" i="2"/>
  <c r="F990" i="2" l="1"/>
  <c r="C982" i="2"/>
  <c r="C980" i="2"/>
  <c r="J964" i="2"/>
  <c r="I964" i="2"/>
  <c r="H964" i="2"/>
  <c r="B972" i="2"/>
  <c r="B971" i="2"/>
  <c r="F972" i="2"/>
  <c r="B973" i="2"/>
  <c r="F970" i="2"/>
  <c r="B974" i="2"/>
  <c r="F973" i="2"/>
  <c r="F971" i="2"/>
  <c r="B970" i="2"/>
  <c r="F975" i="2" l="1"/>
  <c r="C967" i="2"/>
  <c r="C965" i="2"/>
  <c r="J945" i="2"/>
  <c r="I945" i="2"/>
  <c r="H945" i="2"/>
  <c r="B957" i="2"/>
  <c r="B959" i="2"/>
  <c r="F956" i="2"/>
  <c r="B938" i="2"/>
  <c r="B955" i="2"/>
  <c r="F952" i="2"/>
  <c r="B952" i="2"/>
  <c r="F953" i="2"/>
  <c r="B954" i="2"/>
  <c r="F954" i="2"/>
  <c r="B956" i="2"/>
  <c r="F959" i="2"/>
  <c r="F955" i="2"/>
  <c r="F938" i="2"/>
  <c r="F957" i="2"/>
  <c r="B958" i="2"/>
  <c r="B953" i="2"/>
  <c r="F958" i="2"/>
  <c r="F960" i="2" l="1"/>
  <c r="C949" i="2"/>
  <c r="C947" i="2"/>
  <c r="J921" i="2"/>
  <c r="I921" i="2"/>
  <c r="H921" i="2"/>
  <c r="B933" i="2"/>
  <c r="B935" i="2"/>
  <c r="F927" i="2"/>
  <c r="F931" i="2"/>
  <c r="F934" i="2"/>
  <c r="F933" i="2"/>
  <c r="F930" i="2"/>
  <c r="F937" i="2"/>
  <c r="F935" i="2"/>
  <c r="F936" i="2"/>
  <c r="B929" i="2"/>
  <c r="F932" i="2"/>
  <c r="B936" i="2"/>
  <c r="B931" i="2"/>
  <c r="B928" i="2"/>
  <c r="B934" i="2"/>
  <c r="B930" i="2"/>
  <c r="F928" i="2"/>
  <c r="B937" i="2"/>
  <c r="B932" i="2"/>
  <c r="F929" i="2"/>
  <c r="B927" i="2"/>
  <c r="F942" i="2" l="1"/>
  <c r="C924" i="2"/>
  <c r="C922" i="2"/>
  <c r="J899" i="2"/>
  <c r="I899" i="2"/>
  <c r="H899" i="2"/>
  <c r="B914" i="2"/>
  <c r="F906" i="2"/>
  <c r="B908" i="2"/>
  <c r="B909" i="2"/>
  <c r="F916" i="2"/>
  <c r="B911" i="2"/>
  <c r="B912" i="2"/>
  <c r="B880" i="2"/>
  <c r="F909" i="2"/>
  <c r="F907" i="2"/>
  <c r="F880" i="2"/>
  <c r="F914" i="2"/>
  <c r="B915" i="2"/>
  <c r="F912" i="2"/>
  <c r="F915" i="2"/>
  <c r="F911" i="2"/>
  <c r="B913" i="2"/>
  <c r="F910" i="2"/>
  <c r="B907" i="2"/>
  <c r="B916" i="2"/>
  <c r="F913" i="2"/>
  <c r="B910" i="2"/>
  <c r="F908" i="2"/>
  <c r="B906" i="2"/>
  <c r="F917" i="2" l="1"/>
  <c r="C903" i="2"/>
  <c r="C901" i="2"/>
  <c r="J886" i="2"/>
  <c r="I886" i="2"/>
  <c r="H886" i="2"/>
  <c r="B892" i="2"/>
  <c r="F892" i="2"/>
  <c r="B893" i="2"/>
  <c r="B891" i="2"/>
  <c r="F891" i="2"/>
  <c r="F893" i="2"/>
  <c r="F896" i="2" l="1"/>
  <c r="C888" i="2"/>
  <c r="C886" i="2"/>
  <c r="J874" i="2"/>
  <c r="I874" i="2"/>
  <c r="H874" i="2"/>
  <c r="B879" i="2"/>
  <c r="B878" i="2"/>
  <c r="F879" i="2"/>
  <c r="F878" i="2"/>
  <c r="F881" i="2" l="1"/>
  <c r="C875" i="2"/>
  <c r="C873" i="2"/>
  <c r="J859" i="2"/>
  <c r="I859" i="2"/>
  <c r="H859" i="2"/>
  <c r="B864" i="2"/>
  <c r="B865" i="2"/>
  <c r="F864" i="2"/>
  <c r="B867" i="2"/>
  <c r="B853" i="2"/>
  <c r="F853" i="2"/>
  <c r="F865" i="2"/>
  <c r="B866" i="2"/>
  <c r="F867" i="2"/>
  <c r="F866" i="2"/>
  <c r="F868" i="2" l="1"/>
  <c r="C861" i="2"/>
  <c r="C859" i="2"/>
  <c r="J843" i="2"/>
  <c r="I843" i="2"/>
  <c r="H843" i="2"/>
  <c r="B847" i="2"/>
  <c r="F851" i="2"/>
  <c r="B848" i="2"/>
  <c r="F847" i="2"/>
  <c r="F849" i="2"/>
  <c r="B852" i="2"/>
  <c r="B851" i="2"/>
  <c r="F850" i="2"/>
  <c r="B850" i="2"/>
  <c r="F852" i="2"/>
  <c r="B849" i="2"/>
  <c r="F848" i="2"/>
  <c r="F854" i="2" l="1"/>
  <c r="C844" i="2"/>
  <c r="C842" i="2"/>
  <c r="J820" i="2"/>
  <c r="I820" i="2"/>
  <c r="H820" i="2"/>
  <c r="F833" i="2"/>
  <c r="B824" i="2"/>
  <c r="B829" i="2"/>
  <c r="F831" i="2"/>
  <c r="F825" i="2"/>
  <c r="B831" i="2"/>
  <c r="B826" i="2"/>
  <c r="B825" i="2"/>
  <c r="F827" i="2"/>
  <c r="F832" i="2"/>
  <c r="B830" i="2"/>
  <c r="F826" i="2"/>
  <c r="F828" i="2"/>
  <c r="F830" i="2"/>
  <c r="F824" i="2"/>
  <c r="B834" i="2"/>
  <c r="B833" i="2"/>
  <c r="B828" i="2"/>
  <c r="B832" i="2"/>
  <c r="F834" i="2"/>
  <c r="F829" i="2"/>
  <c r="B827" i="2"/>
  <c r="F837" i="2" l="1"/>
  <c r="C821" i="2"/>
  <c r="C819" i="2"/>
  <c r="J807" i="2"/>
  <c r="I807" i="2"/>
  <c r="H807" i="2"/>
  <c r="B813" i="2"/>
  <c r="F811" i="2"/>
  <c r="F812" i="2"/>
  <c r="B811" i="2"/>
  <c r="B812" i="2"/>
  <c r="F813" i="2"/>
  <c r="F814" i="2" l="1"/>
  <c r="C808" i="2"/>
  <c r="C806" i="2"/>
  <c r="J793" i="2"/>
  <c r="I793" i="2"/>
  <c r="H793" i="2"/>
  <c r="F799" i="2"/>
  <c r="B798" i="2"/>
  <c r="B799" i="2"/>
  <c r="B800" i="2"/>
  <c r="B797" i="2"/>
  <c r="F798" i="2"/>
  <c r="F797" i="2"/>
  <c r="F800" i="2"/>
  <c r="F801" i="2" l="1"/>
  <c r="C794" i="2"/>
  <c r="C792" i="2"/>
  <c r="J778" i="2"/>
  <c r="I778" i="2"/>
  <c r="H778" i="2"/>
  <c r="B786" i="2"/>
  <c r="B783" i="2"/>
  <c r="B785" i="2"/>
  <c r="B784" i="2"/>
  <c r="F783" i="2"/>
  <c r="F784" i="2"/>
  <c r="B782" i="2"/>
  <c r="F785" i="2"/>
  <c r="F782" i="2"/>
  <c r="F787" i="2" l="1"/>
  <c r="C779" i="2"/>
  <c r="C777" i="2"/>
  <c r="J760" i="2"/>
  <c r="I760" i="2"/>
  <c r="H760" i="2"/>
  <c r="B762" i="2"/>
  <c r="B766" i="2"/>
  <c r="F769" i="2"/>
  <c r="B768" i="2"/>
  <c r="F762" i="2"/>
  <c r="B764" i="2"/>
  <c r="B767" i="2"/>
  <c r="B765" i="2"/>
  <c r="F766" i="2"/>
  <c r="F765" i="2"/>
  <c r="F768" i="2"/>
  <c r="B769" i="2"/>
  <c r="F763" i="2"/>
  <c r="F767" i="2"/>
  <c r="F764" i="2"/>
  <c r="B763" i="2"/>
  <c r="F772" i="2" l="1"/>
  <c r="C759" i="2"/>
  <c r="C757" i="2"/>
  <c r="J741" i="2"/>
  <c r="I741" i="2"/>
  <c r="H741" i="2"/>
  <c r="B748" i="2"/>
  <c r="F745" i="2"/>
  <c r="B747" i="2"/>
  <c r="F751" i="2"/>
  <c r="B744" i="2"/>
  <c r="F743" i="2"/>
  <c r="F750" i="2"/>
  <c r="B749" i="2"/>
  <c r="F747" i="2"/>
  <c r="F744" i="2"/>
  <c r="F749" i="2"/>
  <c r="B746" i="2"/>
  <c r="F748" i="2"/>
  <c r="B745" i="2"/>
  <c r="B743" i="2"/>
  <c r="B750" i="2"/>
  <c r="F746" i="2"/>
  <c r="B751" i="2"/>
  <c r="F752" i="2" l="1"/>
  <c r="C740" i="2"/>
  <c r="C738" i="2"/>
  <c r="J719" i="2"/>
  <c r="I719" i="2"/>
  <c r="H719" i="2"/>
  <c r="B722" i="2"/>
  <c r="F724" i="2"/>
  <c r="B721" i="2"/>
  <c r="F732" i="2"/>
  <c r="F731" i="2"/>
  <c r="B723" i="2"/>
  <c r="B728" i="2"/>
  <c r="F729" i="2"/>
  <c r="B730" i="2"/>
  <c r="F721" i="2"/>
  <c r="B724" i="2"/>
  <c r="F723" i="2"/>
  <c r="F728" i="2"/>
  <c r="B729" i="2"/>
  <c r="B727" i="2"/>
  <c r="B726" i="2"/>
  <c r="F730" i="2"/>
  <c r="F727" i="2"/>
  <c r="F725" i="2"/>
  <c r="B725" i="2"/>
  <c r="F726" i="2"/>
  <c r="F722" i="2"/>
  <c r="B731" i="2"/>
  <c r="B732" i="2"/>
  <c r="F733" i="2" l="1"/>
  <c r="C718" i="2"/>
  <c r="C716" i="2"/>
  <c r="J697" i="2"/>
  <c r="I697" i="2"/>
  <c r="H697" i="2"/>
  <c r="B705" i="2"/>
  <c r="B702" i="2"/>
  <c r="F700" i="2"/>
  <c r="F708" i="2"/>
  <c r="B708" i="2"/>
  <c r="F703" i="2"/>
  <c r="F699" i="2"/>
  <c r="F705" i="2"/>
  <c r="F701" i="2"/>
  <c r="B709" i="2"/>
  <c r="B699" i="2"/>
  <c r="B707" i="2"/>
  <c r="F704" i="2"/>
  <c r="B700" i="2"/>
  <c r="B704" i="2"/>
  <c r="B703" i="2"/>
  <c r="F706" i="2"/>
  <c r="F709" i="2"/>
  <c r="F707" i="2"/>
  <c r="B706" i="2"/>
  <c r="B701" i="2"/>
  <c r="B710" i="2"/>
  <c r="F710" i="2"/>
  <c r="F702" i="2"/>
  <c r="F711" i="2" l="1"/>
  <c r="C696" i="2"/>
  <c r="C694" i="2"/>
  <c r="J648" i="2"/>
  <c r="I648" i="2"/>
  <c r="H648" i="2"/>
  <c r="B655" i="2"/>
  <c r="F679" i="2"/>
  <c r="F673" i="2"/>
  <c r="B661" i="2"/>
  <c r="B672" i="2"/>
  <c r="B671" i="2"/>
  <c r="F660" i="2"/>
  <c r="B674" i="2"/>
  <c r="F656" i="2"/>
  <c r="F668" i="2"/>
  <c r="F657" i="2"/>
  <c r="F651" i="2"/>
  <c r="B658" i="2"/>
  <c r="F664" i="2"/>
  <c r="F678" i="2"/>
  <c r="B654" i="2"/>
  <c r="F665" i="2"/>
  <c r="F686" i="2"/>
  <c r="B668" i="2"/>
  <c r="B676" i="2"/>
  <c r="B660" i="2"/>
  <c r="F650" i="2"/>
  <c r="B657" i="2"/>
  <c r="B682" i="2"/>
  <c r="B684" i="2"/>
  <c r="B666" i="2"/>
  <c r="F661" i="2"/>
  <c r="B680" i="2"/>
  <c r="F653" i="2"/>
  <c r="B649" i="2"/>
  <c r="F667" i="2"/>
  <c r="B679" i="2"/>
  <c r="B651" i="2"/>
  <c r="B652" i="2"/>
  <c r="B683" i="2"/>
  <c r="B678" i="2"/>
  <c r="B653" i="2"/>
  <c r="F649" i="2"/>
  <c r="B686" i="2"/>
  <c r="B656" i="2"/>
  <c r="B663" i="2"/>
  <c r="B685" i="2"/>
  <c r="F659" i="2"/>
  <c r="B664" i="2"/>
  <c r="B650" i="2"/>
  <c r="F685" i="2"/>
  <c r="B675" i="2"/>
  <c r="F680" i="2"/>
  <c r="F676" i="2"/>
  <c r="F682" i="2"/>
  <c r="B677" i="2"/>
  <c r="F666" i="2"/>
  <c r="F669" i="2"/>
  <c r="F674" i="2"/>
  <c r="B669" i="2"/>
  <c r="F681" i="2"/>
  <c r="F662" i="2"/>
  <c r="F672" i="2"/>
  <c r="B681" i="2"/>
  <c r="B659" i="2"/>
  <c r="F684" i="2"/>
  <c r="F655" i="2"/>
  <c r="B670" i="2"/>
  <c r="B667" i="2"/>
  <c r="F670" i="2"/>
  <c r="F652" i="2"/>
  <c r="F677" i="2"/>
  <c r="B673" i="2"/>
  <c r="F683" i="2"/>
  <c r="B662" i="2"/>
  <c r="F663" i="2"/>
  <c r="F654" i="2"/>
  <c r="B665" i="2"/>
  <c r="F658" i="2"/>
  <c r="F675" i="2"/>
  <c r="F671" i="2"/>
  <c r="F689" i="2" l="1"/>
  <c r="C646" i="2"/>
  <c r="C644" i="2"/>
  <c r="J631" i="2"/>
  <c r="I631" i="2"/>
  <c r="H631" i="2"/>
  <c r="F636" i="2"/>
  <c r="F634" i="2"/>
  <c r="B634" i="2"/>
  <c r="F632" i="2"/>
  <c r="B633" i="2"/>
  <c r="F637" i="2"/>
  <c r="B636" i="2"/>
  <c r="B638" i="2"/>
  <c r="B635" i="2"/>
  <c r="F633" i="2"/>
  <c r="F638" i="2"/>
  <c r="B632" i="2"/>
  <c r="F635" i="2"/>
  <c r="B637" i="2"/>
  <c r="F639" i="2" l="1"/>
  <c r="C629" i="2"/>
  <c r="C627" i="2"/>
  <c r="J602" i="2"/>
  <c r="I602" i="2"/>
  <c r="H602" i="2"/>
  <c r="F608" i="2"/>
  <c r="B619" i="2"/>
  <c r="B607" i="2"/>
  <c r="B611" i="2"/>
  <c r="F614" i="2"/>
  <c r="B608" i="2"/>
  <c r="F610" i="2"/>
  <c r="B610" i="2"/>
  <c r="F603" i="2"/>
  <c r="B616" i="2"/>
  <c r="F619" i="2"/>
  <c r="B603" i="2"/>
  <c r="B605" i="2"/>
  <c r="B606" i="2"/>
  <c r="F602" i="2"/>
  <c r="F618" i="2"/>
  <c r="B604" i="2"/>
  <c r="B613" i="2"/>
  <c r="F620" i="2"/>
  <c r="B602" i="2"/>
  <c r="B617" i="2"/>
  <c r="F607" i="2"/>
  <c r="B615" i="2"/>
  <c r="F617" i="2"/>
  <c r="F609" i="2"/>
  <c r="F613" i="2"/>
  <c r="F604" i="2"/>
  <c r="B618" i="2"/>
  <c r="F612" i="2"/>
  <c r="F611" i="2"/>
  <c r="F615" i="2"/>
  <c r="F606" i="2"/>
  <c r="F616" i="2"/>
  <c r="B609" i="2"/>
  <c r="B612" i="2"/>
  <c r="B614" i="2"/>
  <c r="B620" i="2"/>
  <c r="F605" i="2"/>
  <c r="F622" i="2" l="1"/>
  <c r="C599" i="2"/>
  <c r="C597" i="2"/>
  <c r="J578" i="2"/>
  <c r="I578" i="2"/>
  <c r="H578" i="2"/>
  <c r="B587" i="2"/>
  <c r="B583" i="2"/>
  <c r="B589" i="2"/>
  <c r="B579" i="2"/>
  <c r="B590" i="2"/>
  <c r="B585" i="2"/>
  <c r="F583" i="2"/>
  <c r="B588" i="2"/>
  <c r="B581" i="2"/>
  <c r="F587" i="2"/>
  <c r="F580" i="2"/>
  <c r="F585" i="2"/>
  <c r="F590" i="2"/>
  <c r="B580" i="2"/>
  <c r="F579" i="2"/>
  <c r="F584" i="2"/>
  <c r="F582" i="2"/>
  <c r="F588" i="2"/>
  <c r="F581" i="2"/>
  <c r="B582" i="2"/>
  <c r="F578" i="2"/>
  <c r="F589" i="2"/>
  <c r="F577" i="2"/>
  <c r="B578" i="2"/>
  <c r="B584" i="2"/>
  <c r="B586" i="2"/>
  <c r="F586" i="2"/>
  <c r="B577" i="2"/>
  <c r="F592" i="2" l="1"/>
  <c r="C574" i="2"/>
  <c r="C572" i="2"/>
  <c r="J532" i="2"/>
  <c r="I532" i="2"/>
  <c r="H532" i="2"/>
  <c r="B153" i="2"/>
  <c r="F537" i="2"/>
  <c r="F555" i="2"/>
  <c r="B543" i="2"/>
  <c r="B554" i="2"/>
  <c r="B533" i="2"/>
  <c r="B556" i="2"/>
  <c r="B532" i="2"/>
  <c r="B536" i="2"/>
  <c r="B546" i="2"/>
  <c r="F535" i="2"/>
  <c r="B557" i="2"/>
  <c r="B534" i="2"/>
  <c r="B544" i="2"/>
  <c r="F536" i="2"/>
  <c r="F559" i="2"/>
  <c r="F563" i="2"/>
  <c r="F539" i="2"/>
  <c r="B548" i="2"/>
  <c r="B547" i="2"/>
  <c r="F552" i="2"/>
  <c r="B537" i="2"/>
  <c r="B549" i="2"/>
  <c r="F556" i="2"/>
  <c r="F538" i="2"/>
  <c r="F557" i="2"/>
  <c r="B542" i="2"/>
  <c r="F564" i="2"/>
  <c r="F553" i="2"/>
  <c r="B563" i="2"/>
  <c r="F533" i="2"/>
  <c r="F548" i="2"/>
  <c r="F531" i="2"/>
  <c r="F545" i="2"/>
  <c r="B535" i="2"/>
  <c r="B550" i="2"/>
  <c r="F551" i="2"/>
  <c r="B539" i="2"/>
  <c r="B553" i="2"/>
  <c r="B531" i="2"/>
  <c r="F549" i="2"/>
  <c r="B541" i="2"/>
  <c r="B538" i="2"/>
  <c r="F153" i="2"/>
  <c r="B540" i="2"/>
  <c r="F554" i="2"/>
  <c r="F561" i="2"/>
  <c r="B566" i="2"/>
  <c r="B559" i="2"/>
  <c r="F544" i="2"/>
  <c r="F546" i="2"/>
  <c r="F540" i="2"/>
  <c r="F560" i="2"/>
  <c r="F541" i="2"/>
  <c r="B545" i="2"/>
  <c r="F534" i="2"/>
  <c r="F543" i="2"/>
  <c r="B551" i="2"/>
  <c r="B561" i="2"/>
  <c r="B555" i="2"/>
  <c r="F542" i="2"/>
  <c r="B558" i="2"/>
  <c r="B562" i="2"/>
  <c r="F558" i="2"/>
  <c r="B564" i="2"/>
  <c r="F566" i="2"/>
  <c r="F565" i="2"/>
  <c r="F550" i="2"/>
  <c r="B552" i="2"/>
  <c r="B560" i="2"/>
  <c r="F562" i="2"/>
  <c r="F547" i="2"/>
  <c r="F532" i="2"/>
  <c r="B565" i="2"/>
  <c r="F567" i="2" l="1"/>
  <c r="C528" i="2"/>
  <c r="C526" i="2"/>
  <c r="J483" i="2"/>
  <c r="I483" i="2"/>
  <c r="H483" i="2"/>
  <c r="F516" i="2"/>
  <c r="F482" i="2"/>
  <c r="F493" i="2"/>
  <c r="F520" i="2"/>
  <c r="F490" i="2"/>
  <c r="B498" i="2"/>
  <c r="B501" i="2"/>
  <c r="F488" i="2"/>
  <c r="B519" i="2"/>
  <c r="F497" i="2"/>
  <c r="F484" i="2"/>
  <c r="F504" i="2"/>
  <c r="B517" i="2"/>
  <c r="B505" i="2"/>
  <c r="F506" i="2"/>
  <c r="F514" i="2"/>
  <c r="B518" i="2"/>
  <c r="F491" i="2"/>
  <c r="F511" i="2"/>
  <c r="F505" i="2"/>
  <c r="B500" i="2"/>
  <c r="B485" i="2"/>
  <c r="B508" i="2"/>
  <c r="F502" i="2"/>
  <c r="B506" i="2"/>
  <c r="B503" i="2"/>
  <c r="B496" i="2"/>
  <c r="F508" i="2"/>
  <c r="B515" i="2"/>
  <c r="F498" i="2"/>
  <c r="B489" i="2"/>
  <c r="F483" i="2"/>
  <c r="B486" i="2"/>
  <c r="B497" i="2"/>
  <c r="B510" i="2"/>
  <c r="F486" i="2"/>
  <c r="B514" i="2"/>
  <c r="B516" i="2"/>
  <c r="F494" i="2"/>
  <c r="F519" i="2"/>
  <c r="B487" i="2"/>
  <c r="B483" i="2"/>
  <c r="F492" i="2"/>
  <c r="B488" i="2"/>
  <c r="F500" i="2"/>
  <c r="F509" i="2"/>
  <c r="B494" i="2"/>
  <c r="B493" i="2"/>
  <c r="B507" i="2"/>
  <c r="F503" i="2"/>
  <c r="F501" i="2"/>
  <c r="F496" i="2"/>
  <c r="B495" i="2"/>
  <c r="B482" i="2"/>
  <c r="B490" i="2"/>
  <c r="F499" i="2"/>
  <c r="B513" i="2"/>
  <c r="B492" i="2"/>
  <c r="B502" i="2"/>
  <c r="F489" i="2"/>
  <c r="F507" i="2"/>
  <c r="B520" i="2"/>
  <c r="F485" i="2"/>
  <c r="F495" i="2"/>
  <c r="B504" i="2"/>
  <c r="F510" i="2"/>
  <c r="F515" i="2"/>
  <c r="B491" i="2"/>
  <c r="B512" i="2"/>
  <c r="F517" i="2"/>
  <c r="B509" i="2"/>
  <c r="B484" i="2"/>
  <c r="B499" i="2"/>
  <c r="F518" i="2"/>
  <c r="B511" i="2"/>
  <c r="F512" i="2"/>
  <c r="F487" i="2"/>
  <c r="F513" i="2"/>
  <c r="F521" i="2" l="1"/>
  <c r="C479" i="2"/>
  <c r="C477" i="2"/>
  <c r="J433" i="2"/>
  <c r="I433" i="2"/>
  <c r="H433" i="2"/>
  <c r="B455" i="2"/>
  <c r="B465" i="2"/>
  <c r="B444" i="2"/>
  <c r="F463" i="2"/>
  <c r="F446" i="2"/>
  <c r="F466" i="2"/>
  <c r="F468" i="2"/>
  <c r="B468" i="2"/>
  <c r="B441" i="2"/>
  <c r="F458" i="2"/>
  <c r="F449" i="2"/>
  <c r="F432" i="2"/>
  <c r="B466" i="2"/>
  <c r="B469" i="2"/>
  <c r="B442" i="2"/>
  <c r="F453" i="2"/>
  <c r="B440" i="2"/>
  <c r="B438" i="2"/>
  <c r="B448" i="2"/>
  <c r="F433" i="2"/>
  <c r="B435" i="2"/>
  <c r="F447" i="2"/>
  <c r="B470" i="2"/>
  <c r="B464" i="2"/>
  <c r="F471" i="2"/>
  <c r="F450" i="2"/>
  <c r="B467" i="2"/>
  <c r="B434" i="2"/>
  <c r="F459" i="2"/>
  <c r="B460" i="2"/>
  <c r="B456" i="2"/>
  <c r="F438" i="2"/>
  <c r="B454" i="2"/>
  <c r="F434" i="2"/>
  <c r="F435" i="2"/>
  <c r="F457" i="2"/>
  <c r="B443" i="2"/>
  <c r="F455" i="2"/>
  <c r="F452" i="2"/>
  <c r="F467" i="2"/>
  <c r="B451" i="2"/>
  <c r="B458" i="2"/>
  <c r="F465" i="2"/>
  <c r="F454" i="2"/>
  <c r="B450" i="2"/>
  <c r="F448" i="2"/>
  <c r="F456" i="2"/>
  <c r="B452" i="2"/>
  <c r="F470" i="2"/>
  <c r="F464" i="2"/>
  <c r="F451" i="2"/>
  <c r="B453" i="2"/>
  <c r="B463" i="2"/>
  <c r="F444" i="2"/>
  <c r="F462" i="2"/>
  <c r="F445" i="2"/>
  <c r="F437" i="2"/>
  <c r="B461" i="2"/>
  <c r="B445" i="2"/>
  <c r="B471" i="2"/>
  <c r="F469" i="2"/>
  <c r="B433" i="2"/>
  <c r="B439" i="2"/>
  <c r="B449" i="2"/>
  <c r="F441" i="2"/>
  <c r="F461" i="2"/>
  <c r="B432" i="2"/>
  <c r="B447" i="2"/>
  <c r="B446" i="2"/>
  <c r="B462" i="2"/>
  <c r="F436" i="2"/>
  <c r="B437" i="2"/>
  <c r="F442" i="2"/>
  <c r="B457" i="2"/>
  <c r="F439" i="2"/>
  <c r="F460" i="2"/>
  <c r="B459" i="2"/>
  <c r="F440" i="2"/>
  <c r="F443" i="2"/>
  <c r="B436" i="2"/>
  <c r="F472" i="2" l="1"/>
  <c r="C429" i="2"/>
  <c r="C427" i="2"/>
  <c r="J379" i="2"/>
  <c r="I379" i="2"/>
  <c r="H379" i="2"/>
  <c r="B407" i="2"/>
  <c r="F409" i="2"/>
  <c r="F404" i="2"/>
  <c r="B394" i="2"/>
  <c r="B410" i="2"/>
  <c r="B421" i="2"/>
  <c r="F403" i="2"/>
  <c r="F380" i="2"/>
  <c r="B414" i="2"/>
  <c r="F387" i="2"/>
  <c r="F392" i="2"/>
  <c r="B396" i="2"/>
  <c r="B390" i="2"/>
  <c r="B386" i="2"/>
  <c r="B418" i="2"/>
  <c r="B405" i="2"/>
  <c r="F401" i="2"/>
  <c r="F411" i="2"/>
  <c r="F384" i="2"/>
  <c r="B392" i="2"/>
  <c r="F399" i="2"/>
  <c r="F393" i="2"/>
  <c r="F388" i="2"/>
  <c r="B404" i="2"/>
  <c r="B384" i="2"/>
  <c r="B387" i="2"/>
  <c r="F397" i="2"/>
  <c r="F412" i="2"/>
  <c r="F413" i="2"/>
  <c r="B403" i="2"/>
  <c r="F410" i="2"/>
  <c r="B381" i="2"/>
  <c r="B395" i="2"/>
  <c r="F381" i="2"/>
  <c r="B420" i="2"/>
  <c r="B413" i="2"/>
  <c r="F382" i="2"/>
  <c r="B409" i="2"/>
  <c r="F406" i="2"/>
  <c r="B385" i="2"/>
  <c r="B389" i="2"/>
  <c r="F378" i="2"/>
  <c r="F389" i="2"/>
  <c r="F379" i="2"/>
  <c r="F405" i="2"/>
  <c r="B417" i="2"/>
  <c r="F386" i="2"/>
  <c r="F417" i="2"/>
  <c r="F415" i="2"/>
  <c r="F398" i="2"/>
  <c r="B398" i="2"/>
  <c r="F394" i="2"/>
  <c r="F419" i="2"/>
  <c r="F407" i="2"/>
  <c r="B383" i="2"/>
  <c r="B400" i="2"/>
  <c r="B416" i="2"/>
  <c r="F402" i="2"/>
  <c r="F383" i="2"/>
  <c r="B379" i="2"/>
  <c r="B399" i="2"/>
  <c r="B401" i="2"/>
  <c r="F391" i="2"/>
  <c r="B415" i="2"/>
  <c r="F414" i="2"/>
  <c r="B408" i="2"/>
  <c r="B393" i="2"/>
  <c r="F408" i="2"/>
  <c r="F396" i="2"/>
  <c r="B380" i="2"/>
  <c r="B378" i="2"/>
  <c r="B382" i="2"/>
  <c r="F418" i="2"/>
  <c r="B391" i="2"/>
  <c r="F395" i="2"/>
  <c r="B402" i="2"/>
  <c r="F416" i="2"/>
  <c r="B406" i="2"/>
  <c r="B419" i="2"/>
  <c r="F385" i="2"/>
  <c r="B388" i="2"/>
  <c r="F390" i="2"/>
  <c r="B411" i="2"/>
  <c r="F400" i="2"/>
  <c r="B412" i="2"/>
  <c r="B397" i="2"/>
  <c r="F422" i="2" l="1"/>
  <c r="C375" i="2"/>
  <c r="C373" i="2"/>
  <c r="J313" i="2"/>
  <c r="I313" i="2"/>
  <c r="H313" i="2"/>
  <c r="F315" i="2"/>
  <c r="B355" i="2"/>
  <c r="F360" i="2"/>
  <c r="F327" i="2"/>
  <c r="B323" i="2"/>
  <c r="F313" i="2"/>
  <c r="B337" i="2"/>
  <c r="B352" i="2"/>
  <c r="B341" i="2"/>
  <c r="F348" i="2"/>
  <c r="F359" i="2"/>
  <c r="F355" i="2"/>
  <c r="F361" i="2"/>
  <c r="F337" i="2"/>
  <c r="B330" i="2"/>
  <c r="B347" i="2"/>
  <c r="F331" i="2"/>
  <c r="F352" i="2"/>
  <c r="F341" i="2"/>
  <c r="B336" i="2"/>
  <c r="F351" i="2"/>
  <c r="B344" i="2"/>
  <c r="F353" i="2"/>
  <c r="F318" i="2"/>
  <c r="F316" i="2"/>
  <c r="F312" i="2"/>
  <c r="B349" i="2"/>
  <c r="F323" i="2"/>
  <c r="F342" i="2"/>
  <c r="B335" i="2"/>
  <c r="F367" i="2"/>
  <c r="B342" i="2"/>
  <c r="B332" i="2"/>
  <c r="B353" i="2"/>
  <c r="B326" i="2"/>
  <c r="B333" i="2"/>
  <c r="F333" i="2"/>
  <c r="F329" i="2"/>
  <c r="B324" i="2"/>
  <c r="F314" i="2"/>
  <c r="F364" i="2"/>
  <c r="F330" i="2"/>
  <c r="F362" i="2"/>
  <c r="F346" i="2"/>
  <c r="F320" i="2"/>
  <c r="F324" i="2"/>
  <c r="B360" i="2"/>
  <c r="B318" i="2"/>
  <c r="F350" i="2"/>
  <c r="F349" i="2"/>
  <c r="F338" i="2"/>
  <c r="F339" i="2"/>
  <c r="B365" i="2"/>
  <c r="B363" i="2"/>
  <c r="B362" i="2"/>
  <c r="B317" i="2"/>
  <c r="B315" i="2"/>
  <c r="B351" i="2"/>
  <c r="F354" i="2"/>
  <c r="B358" i="2"/>
  <c r="B345" i="2"/>
  <c r="B329" i="2"/>
  <c r="B320" i="2"/>
  <c r="B367" i="2"/>
  <c r="B346" i="2"/>
  <c r="B322" i="2"/>
  <c r="F366" i="2"/>
  <c r="B313" i="2"/>
  <c r="B359" i="2"/>
  <c r="B312" i="2"/>
  <c r="F321" i="2"/>
  <c r="B340" i="2"/>
  <c r="F363" i="2"/>
  <c r="B343" i="2"/>
  <c r="B328" i="2"/>
  <c r="F356" i="2"/>
  <c r="B350" i="2"/>
  <c r="F336" i="2"/>
  <c r="F358" i="2"/>
  <c r="B364" i="2"/>
  <c r="B316" i="2"/>
  <c r="B366" i="2"/>
  <c r="B334" i="2"/>
  <c r="F325" i="2"/>
  <c r="B356" i="2"/>
  <c r="F340" i="2"/>
  <c r="B361" i="2"/>
  <c r="F328" i="2"/>
  <c r="F334" i="2"/>
  <c r="B348" i="2"/>
  <c r="B338" i="2"/>
  <c r="F319" i="2"/>
  <c r="B325" i="2"/>
  <c r="F332" i="2"/>
  <c r="B331" i="2"/>
  <c r="F344" i="2"/>
  <c r="B314" i="2"/>
  <c r="F322" i="2"/>
  <c r="F365" i="2"/>
  <c r="B321" i="2"/>
  <c r="B339" i="2"/>
  <c r="B354" i="2"/>
  <c r="F335" i="2"/>
  <c r="B319" i="2"/>
  <c r="F317" i="2"/>
  <c r="F343" i="2"/>
  <c r="F357" i="2"/>
  <c r="B327" i="2"/>
  <c r="F347" i="2"/>
  <c r="B357" i="2"/>
  <c r="F345" i="2"/>
  <c r="F326" i="2"/>
  <c r="F368" i="2" l="1"/>
  <c r="C309" i="2"/>
  <c r="C307" i="2"/>
  <c r="J302" i="2"/>
  <c r="I302" i="2"/>
  <c r="H302" i="2"/>
  <c r="F288" i="2"/>
  <c r="B301" i="2"/>
  <c r="F296" i="2"/>
  <c r="B299" i="2"/>
  <c r="F287" i="2"/>
  <c r="B285" i="2"/>
  <c r="F282" i="2"/>
  <c r="F295" i="2"/>
  <c r="F284" i="2"/>
  <c r="F289" i="2"/>
  <c r="F291" i="2"/>
  <c r="F286" i="2"/>
  <c r="F297" i="2"/>
  <c r="F276" i="2"/>
  <c r="B293" i="2"/>
  <c r="B280" i="2"/>
  <c r="F278" i="2"/>
  <c r="B282" i="2"/>
  <c r="F280" i="2"/>
  <c r="B289" i="2"/>
  <c r="F292" i="2"/>
  <c r="B300" i="2"/>
  <c r="B292" i="2"/>
  <c r="B277" i="2"/>
  <c r="B296" i="2"/>
  <c r="F285" i="2"/>
  <c r="F283" i="2"/>
  <c r="B298" i="2"/>
  <c r="F277" i="2"/>
  <c r="B294" i="2"/>
  <c r="B291" i="2"/>
  <c r="B287" i="2"/>
  <c r="F294" i="2"/>
  <c r="F281" i="2"/>
  <c r="F299" i="2"/>
  <c r="B283" i="2"/>
  <c r="B284" i="2"/>
  <c r="B297" i="2"/>
  <c r="B281" i="2"/>
  <c r="B276" i="2"/>
  <c r="B288" i="2"/>
  <c r="F293" i="2"/>
  <c r="B286" i="2"/>
  <c r="F301" i="2"/>
  <c r="F290" i="2"/>
  <c r="B278" i="2"/>
  <c r="F300" i="2"/>
  <c r="B279" i="2"/>
  <c r="F298" i="2"/>
  <c r="B290" i="2"/>
  <c r="F279" i="2"/>
  <c r="B295" i="2"/>
  <c r="F302" i="2" l="1"/>
  <c r="C273" i="2"/>
  <c r="C271" i="2"/>
  <c r="J266" i="2"/>
  <c r="I266" i="2"/>
  <c r="H266" i="2"/>
  <c r="B256" i="2"/>
  <c r="F243" i="2"/>
  <c r="F254" i="2"/>
  <c r="B243" i="2"/>
  <c r="B263" i="2"/>
  <c r="F265" i="2"/>
  <c r="B247" i="2"/>
  <c r="B252" i="2"/>
  <c r="F257" i="2"/>
  <c r="B240" i="2"/>
  <c r="F258" i="2"/>
  <c r="B245" i="2"/>
  <c r="F256" i="2"/>
  <c r="B250" i="2"/>
  <c r="F249" i="2"/>
  <c r="F260" i="2"/>
  <c r="F251" i="2"/>
  <c r="F245" i="2"/>
  <c r="B261" i="2"/>
  <c r="F252" i="2"/>
  <c r="F262" i="2"/>
  <c r="F246" i="2"/>
  <c r="B264" i="2"/>
  <c r="F253" i="2"/>
  <c r="B260" i="2"/>
  <c r="B257" i="2"/>
  <c r="B251" i="2"/>
  <c r="F248" i="2"/>
  <c r="B258" i="2"/>
  <c r="F241" i="2"/>
  <c r="B255" i="2"/>
  <c r="B248" i="2"/>
  <c r="B259" i="2"/>
  <c r="F247" i="2"/>
  <c r="B239" i="2"/>
  <c r="B253" i="2"/>
  <c r="F242" i="2"/>
  <c r="B265" i="2"/>
  <c r="F238" i="2"/>
  <c r="F240" i="2"/>
  <c r="B254" i="2"/>
  <c r="F255" i="2"/>
  <c r="B238" i="2"/>
  <c r="F259" i="2"/>
  <c r="F239" i="2"/>
  <c r="F244" i="2"/>
  <c r="F250" i="2"/>
  <c r="F264" i="2"/>
  <c r="B244" i="2"/>
  <c r="B262" i="2"/>
  <c r="B241" i="2"/>
  <c r="B249" i="2"/>
  <c r="B246" i="2"/>
  <c r="F263" i="2"/>
  <c r="B242" i="2"/>
  <c r="F261" i="2"/>
  <c r="F266" i="2" l="1"/>
  <c r="C235" i="2"/>
  <c r="C233" i="2"/>
  <c r="J228" i="2"/>
  <c r="I228" i="2"/>
  <c r="H228" i="2"/>
  <c r="F181" i="2"/>
  <c r="F180" i="2"/>
  <c r="F207" i="2"/>
  <c r="B217" i="2"/>
  <c r="F217" i="2"/>
  <c r="F216" i="2"/>
  <c r="B214" i="2"/>
  <c r="B191" i="2"/>
  <c r="B211" i="2"/>
  <c r="B205" i="2"/>
  <c r="B180" i="2"/>
  <c r="F210" i="2"/>
  <c r="B208" i="2"/>
  <c r="F182" i="2"/>
  <c r="B220" i="2"/>
  <c r="B224" i="2"/>
  <c r="B203" i="2"/>
  <c r="F204" i="2"/>
  <c r="B221" i="2"/>
  <c r="F223" i="2"/>
  <c r="B225" i="2"/>
  <c r="F187" i="2"/>
  <c r="F220" i="2"/>
  <c r="F212" i="2"/>
  <c r="F188" i="2"/>
  <c r="F227" i="2"/>
  <c r="B226" i="2"/>
  <c r="F211" i="2"/>
  <c r="F209" i="2"/>
  <c r="F222" i="2"/>
  <c r="B209" i="2"/>
  <c r="F225" i="2"/>
  <c r="B183" i="2"/>
  <c r="F221" i="2"/>
  <c r="B188" i="2"/>
  <c r="F213" i="2"/>
  <c r="B212" i="2"/>
  <c r="F224" i="2"/>
  <c r="B202" i="2"/>
  <c r="F183" i="2"/>
  <c r="B218" i="2"/>
  <c r="B223" i="2"/>
  <c r="B213" i="2"/>
  <c r="B215" i="2"/>
  <c r="F205" i="2"/>
  <c r="B207" i="2"/>
  <c r="F190" i="2"/>
  <c r="B219" i="2"/>
  <c r="B190" i="2"/>
  <c r="F208" i="2"/>
  <c r="B216" i="2"/>
  <c r="F226" i="2"/>
  <c r="F214" i="2"/>
  <c r="B179" i="2"/>
  <c r="B182" i="2"/>
  <c r="F185" i="2"/>
  <c r="B222" i="2"/>
  <c r="F184" i="2"/>
  <c r="B210" i="2"/>
  <c r="B185" i="2"/>
  <c r="B206" i="2"/>
  <c r="B227" i="2"/>
  <c r="F219" i="2"/>
  <c r="B186" i="2"/>
  <c r="B184" i="2"/>
  <c r="F218" i="2"/>
  <c r="F206" i="2"/>
  <c r="B187" i="2"/>
  <c r="F203" i="2"/>
  <c r="B181" i="2"/>
  <c r="F215" i="2"/>
  <c r="B189" i="2"/>
  <c r="B204" i="2"/>
  <c r="F191" i="2"/>
  <c r="F186" i="2"/>
  <c r="F189" i="2"/>
  <c r="F202" i="2"/>
  <c r="F179" i="2"/>
  <c r="F228" i="2" l="1"/>
  <c r="C199" i="2"/>
  <c r="C197" i="2"/>
  <c r="J192" i="2"/>
  <c r="I192" i="2"/>
  <c r="H192" i="2"/>
  <c r="B175" i="2"/>
  <c r="F164" i="2"/>
  <c r="F166" i="2"/>
  <c r="F173" i="2"/>
  <c r="F176" i="2"/>
  <c r="F178" i="2"/>
  <c r="F165" i="2"/>
  <c r="B171" i="2"/>
  <c r="B178" i="2"/>
  <c r="B169" i="2"/>
  <c r="B165" i="2"/>
  <c r="B167" i="2"/>
  <c r="F167" i="2"/>
  <c r="F175" i="2"/>
  <c r="B176" i="2"/>
  <c r="B174" i="2"/>
  <c r="B173" i="2"/>
  <c r="F171" i="2"/>
  <c r="F174" i="2"/>
  <c r="B170" i="2"/>
  <c r="B177" i="2"/>
  <c r="B172" i="2"/>
  <c r="F168" i="2"/>
  <c r="B166" i="2"/>
  <c r="F170" i="2"/>
  <c r="B168" i="2"/>
  <c r="B164" i="2"/>
  <c r="F172" i="2"/>
  <c r="F169" i="2"/>
  <c r="F177" i="2"/>
  <c r="F192" i="2" l="1"/>
  <c r="C161" i="2"/>
  <c r="C159" i="2"/>
  <c r="J154" i="2"/>
  <c r="I154" i="2"/>
  <c r="H154" i="2"/>
  <c r="B151" i="2"/>
  <c r="F152" i="2"/>
  <c r="B148" i="2"/>
  <c r="F145" i="2"/>
  <c r="B146" i="2"/>
  <c r="B144" i="2"/>
  <c r="F148" i="2"/>
  <c r="F151" i="2"/>
  <c r="F149" i="2"/>
  <c r="F150" i="2"/>
  <c r="B150" i="2"/>
  <c r="B147" i="2"/>
  <c r="F146" i="2"/>
  <c r="B145" i="2"/>
  <c r="B149" i="2"/>
  <c r="F147" i="2"/>
  <c r="F144" i="2"/>
  <c r="B152" i="2"/>
  <c r="F154" i="2" l="1"/>
  <c r="C141" i="2"/>
  <c r="C139" i="2"/>
  <c r="J134" i="2"/>
  <c r="I134" i="2"/>
  <c r="H134" i="2"/>
  <c r="F130" i="2"/>
  <c r="B123" i="2"/>
  <c r="F132" i="2"/>
  <c r="F133" i="2"/>
  <c r="B132" i="2"/>
  <c r="F123" i="2"/>
  <c r="B129" i="2"/>
  <c r="F124" i="2"/>
  <c r="F127" i="2"/>
  <c r="F128" i="2"/>
  <c r="F125" i="2"/>
  <c r="B130" i="2"/>
  <c r="F126" i="2"/>
  <c r="B125" i="2"/>
  <c r="B128" i="2"/>
  <c r="B126" i="2"/>
  <c r="F131" i="2"/>
  <c r="B127" i="2"/>
  <c r="B124" i="2"/>
  <c r="B131" i="2"/>
  <c r="F129" i="2"/>
  <c r="B133" i="2"/>
  <c r="F134" i="2" l="1"/>
  <c r="C120" i="2"/>
  <c r="C118" i="2"/>
  <c r="J113" i="2"/>
  <c r="I113" i="2"/>
  <c r="H113" i="2"/>
  <c r="F107" i="2"/>
  <c r="F105" i="2"/>
  <c r="F110" i="2"/>
  <c r="B111" i="2"/>
  <c r="F106" i="2"/>
  <c r="B104" i="2"/>
  <c r="F104" i="2"/>
  <c r="B112" i="2"/>
  <c r="B105" i="2"/>
  <c r="F111" i="2"/>
  <c r="F108" i="2"/>
  <c r="B110" i="2"/>
  <c r="B109" i="2"/>
  <c r="B107" i="2"/>
  <c r="F109" i="2"/>
  <c r="B108" i="2"/>
  <c r="F112" i="2"/>
  <c r="B106" i="2"/>
  <c r="F113" i="2" l="1"/>
  <c r="C101" i="2"/>
  <c r="C99" i="2"/>
  <c r="J94" i="2"/>
  <c r="I94" i="2"/>
  <c r="H94" i="2"/>
  <c r="F82" i="2"/>
  <c r="F86" i="2"/>
  <c r="F93" i="2"/>
  <c r="B93" i="2"/>
  <c r="B82" i="2"/>
  <c r="F84" i="2"/>
  <c r="B92" i="2"/>
  <c r="B89" i="2"/>
  <c r="B87" i="2"/>
  <c r="B91" i="2"/>
  <c r="B90" i="2"/>
  <c r="B86" i="2"/>
  <c r="F89" i="2"/>
  <c r="B83" i="2"/>
  <c r="F92" i="2"/>
  <c r="F88" i="2"/>
  <c r="F83" i="2"/>
  <c r="B85" i="2"/>
  <c r="F85" i="2"/>
  <c r="B84" i="2"/>
  <c r="F90" i="2"/>
  <c r="F91" i="2"/>
  <c r="B88" i="2"/>
  <c r="F87" i="2"/>
  <c r="F94" i="2" l="1"/>
  <c r="C79" i="2"/>
  <c r="C77" i="2"/>
  <c r="J72" i="2"/>
  <c r="I72" i="2"/>
  <c r="H72" i="2"/>
  <c r="F67" i="2"/>
  <c r="F71" i="2"/>
  <c r="B71" i="2"/>
  <c r="F69" i="2"/>
  <c r="B69" i="2"/>
  <c r="F68" i="2"/>
  <c r="B68" i="2"/>
  <c r="B67" i="2"/>
  <c r="B70" i="2"/>
  <c r="F70" i="2"/>
  <c r="F72" i="2" l="1"/>
  <c r="C64" i="2"/>
  <c r="C62" i="2"/>
  <c r="J57" i="2"/>
  <c r="I57" i="2"/>
  <c r="H57" i="2"/>
  <c r="F54" i="2"/>
  <c r="B53" i="2"/>
  <c r="F52" i="2"/>
  <c r="F56" i="2"/>
  <c r="B54" i="2"/>
  <c r="F53" i="2"/>
  <c r="B55" i="2"/>
  <c r="B56" i="2"/>
  <c r="B52" i="2"/>
  <c r="F55" i="2"/>
  <c r="F57" i="2" l="1"/>
  <c r="C49" i="2"/>
  <c r="C47" i="2"/>
  <c r="J42" i="2"/>
  <c r="I42" i="2"/>
  <c r="H42" i="2"/>
  <c r="F39" i="2"/>
  <c r="F40" i="2"/>
  <c r="B40" i="2"/>
  <c r="B41" i="2"/>
  <c r="B37" i="2"/>
  <c r="F41" i="2"/>
  <c r="B39" i="2"/>
  <c r="F38" i="2"/>
  <c r="F37" i="2"/>
  <c r="B38" i="2"/>
  <c r="F42" i="2" l="1"/>
  <c r="C34" i="2"/>
  <c r="C32" i="2"/>
  <c r="J27" i="2"/>
  <c r="I27" i="2"/>
  <c r="H27" i="2"/>
  <c r="F22" i="2"/>
  <c r="B24" i="2"/>
  <c r="F26" i="2"/>
  <c r="B25" i="2"/>
  <c r="F25" i="2"/>
  <c r="B26" i="2"/>
  <c r="B22" i="2"/>
  <c r="F23" i="2"/>
  <c r="B23" i="2"/>
  <c r="F24" i="2"/>
  <c r="F27" i="2" l="1"/>
  <c r="C19" i="2"/>
  <c r="C17" i="2"/>
  <c r="J10" i="5"/>
  <c r="I10" i="5"/>
  <c r="H10" i="5"/>
  <c r="C6" i="5"/>
  <c r="C4" i="5"/>
  <c r="C39" i="1"/>
  <c r="C23" i="1"/>
  <c r="C20" i="1"/>
  <c r="B3" i="2"/>
  <c r="C28" i="1"/>
  <c r="C14" i="1"/>
  <c r="C13" i="1"/>
  <c r="C12" i="1"/>
  <c r="C11" i="1"/>
  <c r="C10" i="1"/>
  <c r="C9" i="1"/>
  <c r="B9" i="5"/>
  <c r="F9" i="5"/>
  <c r="F10" i="5" l="1"/>
  <c r="C18" i="1"/>
  <c r="C32" i="1"/>
  <c r="C30" i="1"/>
  <c r="C36" i="1"/>
  <c r="C26" i="1"/>
  <c r="C31" i="1"/>
  <c r="C35" i="1"/>
  <c r="C34" i="1"/>
  <c r="C38" i="1"/>
  <c r="C17" i="1"/>
  <c r="C29" i="1"/>
  <c r="C33" i="1"/>
  <c r="C37" i="1"/>
  <c r="C24" i="1"/>
  <c r="C19" i="1"/>
  <c r="C27" i="1" l="1"/>
  <c r="C22" i="1"/>
  <c r="C16" i="1"/>
  <c r="B9" i="2"/>
  <c r="C8" i="1" s="1"/>
  <c r="B10" i="2"/>
  <c r="C7" i="1" s="1"/>
</calcChain>
</file>

<file path=xl/comments1.xml><?xml version="1.0" encoding="utf-8"?>
<comments xmlns="http://schemas.openxmlformats.org/spreadsheetml/2006/main">
  <authors>
    <author>Zuria Castellanos</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5" authorId="1" shapeId="0">
      <text>
        <r>
          <rPr>
            <sz val="11"/>
            <color theme="1"/>
            <rFont val="Calibri"/>
            <family val="2"/>
            <scheme val="minor"/>
          </rPr>
          <t>Introducir un texto con el nombre o referencia de la contratación</t>
        </r>
      </text>
    </comment>
    <comment ref="B15" authorId="1" shapeId="0">
      <text>
        <r>
          <rPr>
            <sz val="11"/>
            <color theme="1"/>
            <rFont val="Calibri"/>
            <family val="2"/>
            <scheme val="minor"/>
          </rPr>
          <t>Introduzca un texto con la finalidad de la contratación</t>
        </r>
      </text>
    </comment>
    <comment ref="C15" authorId="1" shapeId="0">
      <text>
        <r>
          <rPr>
            <sz val="11"/>
            <color theme="1"/>
            <rFont val="Calibri"/>
            <family val="2"/>
            <scheme val="minor"/>
          </rPr>
          <t>Seleccionar un valor del listado</t>
        </r>
      </text>
    </comment>
    <comment ref="D15" authorId="1" shapeId="0">
      <text>
        <r>
          <rPr>
            <sz val="11"/>
            <color theme="1"/>
            <rFont val="Calibri"/>
            <family val="2"/>
            <scheme val="minor"/>
          </rPr>
          <t>Seleccione el tipo de procedimiento</t>
        </r>
      </text>
    </comment>
    <comment ref="E15" authorId="1" shapeId="0">
      <text>
        <r>
          <rPr>
            <sz val="11"/>
            <color theme="1"/>
            <rFont val="Calibri"/>
            <family val="2"/>
            <scheme val="minor"/>
          </rPr>
          <t>Seleccione un valor de la lista</t>
        </r>
      </text>
    </comment>
    <comment ref="F15" authorId="1" shapeId="0">
      <text>
        <r>
          <rPr>
            <sz val="11"/>
            <color theme="1"/>
            <rFont val="Calibri"/>
            <family val="2"/>
            <scheme val="minor"/>
          </rPr>
          <t>Introduzca el código SNIP</t>
        </r>
      </text>
    </comment>
    <comment ref="C16" authorId="1" shapeId="0">
      <text>
        <r>
          <rPr>
            <sz val="11"/>
            <color theme="1"/>
            <rFont val="Calibri"/>
            <family val="2"/>
            <scheme val="minor"/>
          </rPr>
          <t>Introduzca la fecha de inicio del proceso, en formato dd-mm-aaaa</t>
        </r>
      </text>
    </comment>
    <comment ref="F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 authorId="1" shapeId="0">
      <text/>
    </comment>
    <comment ref="C18" authorId="1" shapeId="0">
      <text>
        <r>
          <rPr>
            <sz val="11"/>
            <color theme="1"/>
            <rFont val="Calibri"/>
            <family val="2"/>
            <scheme val="minor"/>
          </rPr>
          <t>Introduzca la fecha prevista de adjudicación, en formato dd-mm-aaaa</t>
        </r>
      </text>
    </comment>
    <comment ref="F18" authorId="1" shapeId="0">
      <text/>
    </comment>
    <comment ref="F19" authorId="1" shapeId="0">
      <text/>
    </comment>
    <comment ref="A21" authorId="1" shapeId="0">
      <text>
        <r>
          <rPr>
            <sz val="11"/>
            <color theme="1"/>
            <rFont val="Calibri"/>
            <family val="2"/>
            <scheme val="minor"/>
          </rPr>
          <t>Introduzca un codigo UNSPSC</t>
        </r>
      </text>
    </comment>
    <comment ref="B21" authorId="1" shapeId="0">
      <text>
        <r>
          <rPr>
            <sz val="11"/>
            <color theme="1"/>
            <rFont val="Calibri"/>
            <family val="2"/>
            <scheme val="minor"/>
          </rPr>
          <t>Descripción calculada automáticamente a partir de código del artículo</t>
        </r>
      </text>
    </comment>
    <comment ref="C21" authorId="1" shapeId="0">
      <text>
        <r>
          <rPr>
            <sz val="11"/>
            <color theme="1"/>
            <rFont val="Calibri"/>
            <family val="2"/>
            <scheme val="minor"/>
          </rPr>
          <t>Seleccione un valor de la lista</t>
        </r>
      </text>
    </comment>
    <comment ref="D21" authorId="1" shapeId="0">
      <text>
        <r>
          <rPr>
            <sz val="11"/>
            <color theme="1"/>
            <rFont val="Calibri"/>
            <family val="2"/>
            <scheme val="minor"/>
          </rPr>
          <t>Introduzca un número con dos decimales como máximo. Debe ser igual o mayor a la "Cantidad Real Consumida"</t>
        </r>
      </text>
    </comment>
    <comment ref="E21" authorId="1" shapeId="0">
      <text>
        <r>
          <rPr>
            <sz val="11"/>
            <color theme="1"/>
            <rFont val="Calibri"/>
            <family val="2"/>
            <scheme val="minor"/>
          </rPr>
          <t>Introduzca un número con dos decimales como máximo</t>
        </r>
      </text>
    </comment>
    <comment ref="F21" authorId="1" shapeId="0">
      <text>
        <r>
          <rPr>
            <sz val="11"/>
            <color theme="1"/>
            <rFont val="Calibri"/>
            <family val="2"/>
            <scheme val="minor"/>
          </rPr>
          <t>Monto calculado automáticamente por el sistema</t>
        </r>
      </text>
    </comment>
    <comment ref="A30" authorId="1" shapeId="0">
      <text>
        <r>
          <rPr>
            <sz val="11"/>
            <color theme="1"/>
            <rFont val="Calibri"/>
            <family val="2"/>
            <scheme val="minor"/>
          </rPr>
          <t>Introducir un texto con el nombre o referencia de la contratación</t>
        </r>
      </text>
    </comment>
    <comment ref="B30" authorId="1" shapeId="0">
      <text>
        <r>
          <rPr>
            <sz val="11"/>
            <color theme="1"/>
            <rFont val="Calibri"/>
            <family val="2"/>
            <scheme val="minor"/>
          </rPr>
          <t>Introduzca un texto con la finalidad de la contratación</t>
        </r>
      </text>
    </comment>
    <comment ref="C30" authorId="1" shapeId="0">
      <text>
        <r>
          <rPr>
            <sz val="11"/>
            <color theme="1"/>
            <rFont val="Calibri"/>
            <family val="2"/>
            <scheme val="minor"/>
          </rPr>
          <t>Seleccionar un valor del listado</t>
        </r>
      </text>
    </comment>
    <comment ref="D30" authorId="1" shapeId="0">
      <text>
        <r>
          <rPr>
            <sz val="11"/>
            <color theme="1"/>
            <rFont val="Calibri"/>
            <family val="2"/>
            <scheme val="minor"/>
          </rPr>
          <t>Seleccione el tipo de procedimiento</t>
        </r>
      </text>
    </comment>
    <comment ref="E30" authorId="1" shapeId="0">
      <text>
        <r>
          <rPr>
            <sz val="11"/>
            <color theme="1"/>
            <rFont val="Calibri"/>
            <family val="2"/>
            <scheme val="minor"/>
          </rPr>
          <t>Seleccione un valor de la lista</t>
        </r>
      </text>
    </comment>
    <comment ref="F30" authorId="1" shapeId="0">
      <text>
        <r>
          <rPr>
            <sz val="11"/>
            <color theme="1"/>
            <rFont val="Calibri"/>
            <family val="2"/>
            <scheme val="minor"/>
          </rPr>
          <t>Introduzca el código SNIP</t>
        </r>
      </text>
    </comment>
    <comment ref="C31" authorId="1" shapeId="0">
      <text>
        <r>
          <rPr>
            <sz val="11"/>
            <color theme="1"/>
            <rFont val="Calibri"/>
            <family val="2"/>
            <scheme val="minor"/>
          </rPr>
          <t>Introduzca la fecha de inicio del proceso, en formato dd-mm-aaaa</t>
        </r>
      </text>
    </comment>
    <comment ref="F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text/>
    </comment>
    <comment ref="C33" authorId="1" shapeId="0">
      <text>
        <r>
          <rPr>
            <sz val="11"/>
            <color theme="1"/>
            <rFont val="Calibri"/>
            <family val="2"/>
            <scheme val="minor"/>
          </rPr>
          <t>Introduzca la fecha prevista de adjudicación, en formato dd-mm-aaaa</t>
        </r>
      </text>
    </comment>
    <comment ref="F33" authorId="1" shapeId="0">
      <text/>
    </comment>
    <comment ref="F34" authorId="1" shapeId="0">
      <text/>
    </comment>
    <comment ref="A36" authorId="1" shapeId="0">
      <text>
        <r>
          <rPr>
            <sz val="11"/>
            <color theme="1"/>
            <rFont val="Calibri"/>
            <family val="2"/>
            <scheme val="minor"/>
          </rPr>
          <t>Introduzca un codigo UNSPSC</t>
        </r>
      </text>
    </comment>
    <comment ref="B36" authorId="1" shapeId="0">
      <text>
        <r>
          <rPr>
            <sz val="11"/>
            <color theme="1"/>
            <rFont val="Calibri"/>
            <family val="2"/>
            <scheme val="minor"/>
          </rPr>
          <t>Descripción calculada automáticamente a partir de código del artículo</t>
        </r>
      </text>
    </comment>
    <comment ref="C36" authorId="1" shapeId="0">
      <text>
        <r>
          <rPr>
            <sz val="11"/>
            <color theme="1"/>
            <rFont val="Calibri"/>
            <family val="2"/>
            <scheme val="minor"/>
          </rPr>
          <t>Seleccione un valor de la lista</t>
        </r>
      </text>
    </comment>
    <comment ref="D36" authorId="1" shapeId="0">
      <text>
        <r>
          <rPr>
            <sz val="11"/>
            <color theme="1"/>
            <rFont val="Calibri"/>
            <family val="2"/>
            <scheme val="minor"/>
          </rPr>
          <t>Introduzca un número con dos decimales como máximo. Debe ser igual o mayor a la "Cantidad Real Consumida"</t>
        </r>
      </text>
    </comment>
    <comment ref="E36" authorId="1" shapeId="0">
      <text>
        <r>
          <rPr>
            <sz val="11"/>
            <color theme="1"/>
            <rFont val="Calibri"/>
            <family val="2"/>
            <scheme val="minor"/>
          </rPr>
          <t>Introduzca un número con dos decimales como máximo</t>
        </r>
      </text>
    </comment>
    <comment ref="F36" authorId="1" shapeId="0">
      <text>
        <r>
          <rPr>
            <sz val="11"/>
            <color theme="1"/>
            <rFont val="Calibri"/>
            <family val="2"/>
            <scheme val="minor"/>
          </rPr>
          <t>Monto calculado automáticamente por el sistema</t>
        </r>
      </text>
    </comment>
    <comment ref="A45" authorId="1" shapeId="0">
      <text>
        <r>
          <rPr>
            <sz val="11"/>
            <color theme="1"/>
            <rFont val="Calibri"/>
            <family val="2"/>
            <scheme val="minor"/>
          </rPr>
          <t>Introducir un texto con el nombre o referencia de la contratación</t>
        </r>
      </text>
    </comment>
    <comment ref="B45" authorId="1" shapeId="0">
      <text>
        <r>
          <rPr>
            <sz val="11"/>
            <color theme="1"/>
            <rFont val="Calibri"/>
            <family val="2"/>
            <scheme val="minor"/>
          </rPr>
          <t>Introduzca un texto con la finalidad de la contratación</t>
        </r>
      </text>
    </comment>
    <comment ref="C45" authorId="1" shapeId="0">
      <text>
        <r>
          <rPr>
            <sz val="11"/>
            <color theme="1"/>
            <rFont val="Calibri"/>
            <family val="2"/>
            <scheme val="minor"/>
          </rPr>
          <t>Seleccionar un valor del listado</t>
        </r>
      </text>
    </comment>
    <comment ref="D45" authorId="1" shapeId="0">
      <text>
        <r>
          <rPr>
            <sz val="11"/>
            <color theme="1"/>
            <rFont val="Calibri"/>
            <family val="2"/>
            <scheme val="minor"/>
          </rPr>
          <t>Seleccione el tipo de procedimiento</t>
        </r>
      </text>
    </comment>
    <comment ref="E45" authorId="1" shapeId="0">
      <text>
        <r>
          <rPr>
            <sz val="11"/>
            <color theme="1"/>
            <rFont val="Calibri"/>
            <family val="2"/>
            <scheme val="minor"/>
          </rPr>
          <t>Seleccione un valor de la lista</t>
        </r>
      </text>
    </comment>
    <comment ref="F45" authorId="1" shapeId="0">
      <text>
        <r>
          <rPr>
            <sz val="11"/>
            <color theme="1"/>
            <rFont val="Calibri"/>
            <family val="2"/>
            <scheme val="minor"/>
          </rPr>
          <t>Introduzca el código SNIP</t>
        </r>
      </text>
    </comment>
    <comment ref="C46" authorId="1" shapeId="0">
      <text>
        <r>
          <rPr>
            <sz val="11"/>
            <color theme="1"/>
            <rFont val="Calibri"/>
            <family val="2"/>
            <scheme val="minor"/>
          </rPr>
          <t>Introduzca la fecha de inicio del proceso, en formato dd-mm-aaaa</t>
        </r>
      </text>
    </comment>
    <comment ref="F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 authorId="1" shapeId="0">
      <text/>
    </comment>
    <comment ref="C48" authorId="1" shapeId="0">
      <text>
        <r>
          <rPr>
            <sz val="11"/>
            <color theme="1"/>
            <rFont val="Calibri"/>
            <family val="2"/>
            <scheme val="minor"/>
          </rPr>
          <t>Introduzca la fecha prevista de adjudicación, en formato dd-mm-aaaa</t>
        </r>
      </text>
    </comment>
    <comment ref="F48" authorId="1" shapeId="0">
      <text/>
    </comment>
    <comment ref="F49" authorId="1" shapeId="0">
      <text/>
    </comment>
    <comment ref="A51" authorId="1" shapeId="0">
      <text>
        <r>
          <rPr>
            <sz val="11"/>
            <color theme="1"/>
            <rFont val="Calibri"/>
            <family val="2"/>
            <scheme val="minor"/>
          </rPr>
          <t>Introduzca un codigo UNSPSC</t>
        </r>
      </text>
    </comment>
    <comment ref="B51" authorId="1" shapeId="0">
      <text>
        <r>
          <rPr>
            <sz val="11"/>
            <color theme="1"/>
            <rFont val="Calibri"/>
            <family val="2"/>
            <scheme val="minor"/>
          </rPr>
          <t>Descripción calculada automáticamente a partir de código del artículo</t>
        </r>
      </text>
    </comment>
    <comment ref="C51" authorId="1" shapeId="0">
      <text>
        <r>
          <rPr>
            <sz val="11"/>
            <color theme="1"/>
            <rFont val="Calibri"/>
            <family val="2"/>
            <scheme val="minor"/>
          </rPr>
          <t>Seleccione un valor de la lista</t>
        </r>
      </text>
    </comment>
    <comment ref="D51" authorId="1" shapeId="0">
      <text>
        <r>
          <rPr>
            <sz val="11"/>
            <color theme="1"/>
            <rFont val="Calibri"/>
            <family val="2"/>
            <scheme val="minor"/>
          </rPr>
          <t>Introduzca un número con dos decimales como máximo. Debe ser igual o mayor a la "Cantidad Real Consumida"</t>
        </r>
      </text>
    </comment>
    <comment ref="E51" authorId="1" shapeId="0">
      <text>
        <r>
          <rPr>
            <sz val="11"/>
            <color theme="1"/>
            <rFont val="Calibri"/>
            <family val="2"/>
            <scheme val="minor"/>
          </rPr>
          <t>Introduzca un número con dos decimales como máximo</t>
        </r>
      </text>
    </comment>
    <comment ref="F51"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5" authorId="1" shapeId="0">
      <text>
        <r>
          <rPr>
            <sz val="11"/>
            <color theme="1"/>
            <rFont val="Calibri"/>
            <family val="2"/>
            <scheme val="minor"/>
          </rPr>
          <t>Introducir un texto con el nombre o referencia de la contratación</t>
        </r>
      </text>
    </comment>
    <comment ref="B75" authorId="1" shapeId="0">
      <text>
        <r>
          <rPr>
            <sz val="11"/>
            <color theme="1"/>
            <rFont val="Calibri"/>
            <family val="2"/>
            <scheme val="minor"/>
          </rPr>
          <t>Introduzca un texto con la finalidad de la contratación</t>
        </r>
      </text>
    </comment>
    <comment ref="C75" authorId="1" shapeId="0">
      <text>
        <r>
          <rPr>
            <sz val="11"/>
            <color theme="1"/>
            <rFont val="Calibri"/>
            <family val="2"/>
            <scheme val="minor"/>
          </rPr>
          <t>Seleccionar un valor del listado</t>
        </r>
      </text>
    </comment>
    <comment ref="D75" authorId="1" shapeId="0">
      <text>
        <r>
          <rPr>
            <sz val="11"/>
            <color theme="1"/>
            <rFont val="Calibri"/>
            <family val="2"/>
            <scheme val="minor"/>
          </rPr>
          <t>Seleccione el tipo de procedimiento</t>
        </r>
      </text>
    </comment>
    <comment ref="E75" authorId="1" shapeId="0">
      <text>
        <r>
          <rPr>
            <sz val="11"/>
            <color theme="1"/>
            <rFont val="Calibri"/>
            <family val="2"/>
            <scheme val="minor"/>
          </rPr>
          <t>Seleccione un valor de la lista</t>
        </r>
      </text>
    </comment>
    <comment ref="F75" authorId="1" shapeId="0">
      <text>
        <r>
          <rPr>
            <sz val="11"/>
            <color theme="1"/>
            <rFont val="Calibri"/>
            <family val="2"/>
            <scheme val="minor"/>
          </rPr>
          <t>Introduzca el código SNIP</t>
        </r>
      </text>
    </comment>
    <comment ref="C76" authorId="1" shapeId="0">
      <text>
        <r>
          <rPr>
            <sz val="11"/>
            <color theme="1"/>
            <rFont val="Calibri"/>
            <family val="2"/>
            <scheme val="minor"/>
          </rPr>
          <t>Introduzca la fecha de inicio del proceso, en formato dd-mm-aaaa</t>
        </r>
      </text>
    </comment>
    <comment ref="F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text/>
    </comment>
    <comment ref="C78" authorId="1" shapeId="0">
      <text>
        <r>
          <rPr>
            <sz val="11"/>
            <color theme="1"/>
            <rFont val="Calibri"/>
            <family val="2"/>
            <scheme val="minor"/>
          </rPr>
          <t>Introduzca la fecha prevista de adjudicación, en formato dd-mm-aaaa</t>
        </r>
      </text>
    </comment>
    <comment ref="F78" authorId="1" shapeId="0">
      <text/>
    </comment>
    <comment ref="F79" authorId="1" shapeId="0">
      <text/>
    </comment>
    <comment ref="A81" authorId="1" shapeId="0">
      <text>
        <r>
          <rPr>
            <sz val="11"/>
            <color theme="1"/>
            <rFont val="Calibri"/>
            <family val="2"/>
            <scheme val="minor"/>
          </rPr>
          <t>Introduzca un codigo UNSPSC</t>
        </r>
      </text>
    </comment>
    <comment ref="B81" authorId="1" shapeId="0">
      <text>
        <r>
          <rPr>
            <sz val="11"/>
            <color theme="1"/>
            <rFont val="Calibri"/>
            <family val="2"/>
            <scheme val="minor"/>
          </rPr>
          <t>Descripción calculada automáticamente a partir de código del artículo</t>
        </r>
      </text>
    </comment>
    <comment ref="C81" authorId="1" shapeId="0">
      <text>
        <r>
          <rPr>
            <sz val="11"/>
            <color theme="1"/>
            <rFont val="Calibri"/>
            <family val="2"/>
            <scheme val="minor"/>
          </rPr>
          <t>Seleccione un valor de la lista</t>
        </r>
      </text>
    </comment>
    <comment ref="D81" authorId="1" shapeId="0">
      <text>
        <r>
          <rPr>
            <sz val="11"/>
            <color theme="1"/>
            <rFont val="Calibri"/>
            <family val="2"/>
            <scheme val="minor"/>
          </rPr>
          <t>Introduzca un número con dos decimales como máximo. Debe ser igual o mayor a la "Cantidad Real Consumida"</t>
        </r>
      </text>
    </comment>
    <comment ref="E81" authorId="1" shapeId="0">
      <text>
        <r>
          <rPr>
            <sz val="11"/>
            <color theme="1"/>
            <rFont val="Calibri"/>
            <family val="2"/>
            <scheme val="minor"/>
          </rPr>
          <t>Introduzca un número con dos decimales como máximo</t>
        </r>
      </text>
    </comment>
    <comment ref="F81" authorId="1" shapeId="0">
      <text>
        <r>
          <rPr>
            <sz val="11"/>
            <color theme="1"/>
            <rFont val="Calibri"/>
            <family val="2"/>
            <scheme val="minor"/>
          </rPr>
          <t>Monto calculado automáticamente por el sistema</t>
        </r>
      </text>
    </comment>
    <comment ref="A97" authorId="1" shapeId="0">
      <text>
        <r>
          <rPr>
            <sz val="11"/>
            <color theme="1"/>
            <rFont val="Calibri"/>
            <family val="2"/>
            <scheme val="minor"/>
          </rPr>
          <t>Introducir un texto con el nombre o referencia de la contratación</t>
        </r>
      </text>
    </comment>
    <comment ref="B97" authorId="1" shapeId="0">
      <text>
        <r>
          <rPr>
            <sz val="11"/>
            <color theme="1"/>
            <rFont val="Calibri"/>
            <family val="2"/>
            <scheme val="minor"/>
          </rPr>
          <t>Introduzca un texto con la finalidad de la contratación</t>
        </r>
      </text>
    </comment>
    <comment ref="C97" authorId="1" shapeId="0">
      <text>
        <r>
          <rPr>
            <sz val="11"/>
            <color theme="1"/>
            <rFont val="Calibri"/>
            <family val="2"/>
            <scheme val="minor"/>
          </rPr>
          <t>Seleccionar un valor del listado</t>
        </r>
      </text>
    </comment>
    <comment ref="D97" authorId="1" shapeId="0">
      <text>
        <r>
          <rPr>
            <sz val="11"/>
            <color theme="1"/>
            <rFont val="Calibri"/>
            <family val="2"/>
            <scheme val="minor"/>
          </rPr>
          <t>Seleccione el tipo de procedimiento</t>
        </r>
      </text>
    </comment>
    <comment ref="E97" authorId="1" shapeId="0">
      <text>
        <r>
          <rPr>
            <sz val="11"/>
            <color theme="1"/>
            <rFont val="Calibri"/>
            <family val="2"/>
            <scheme val="minor"/>
          </rPr>
          <t>Seleccione un valor de la lista</t>
        </r>
      </text>
    </comment>
    <comment ref="F97" authorId="1" shapeId="0">
      <text>
        <r>
          <rPr>
            <sz val="11"/>
            <color theme="1"/>
            <rFont val="Calibri"/>
            <family val="2"/>
            <scheme val="minor"/>
          </rPr>
          <t>Introduzca el código SNIP</t>
        </r>
      </text>
    </comment>
    <comment ref="C98" authorId="1" shapeId="0">
      <text>
        <r>
          <rPr>
            <sz val="11"/>
            <color theme="1"/>
            <rFont val="Calibri"/>
            <family val="2"/>
            <scheme val="minor"/>
          </rPr>
          <t>Introduzca la fecha de inicio del proceso, en formato dd-mm-aaaa</t>
        </r>
      </text>
    </comment>
    <comment ref="F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 authorId="1" shapeId="0">
      <text/>
    </comment>
    <comment ref="C100" authorId="1" shapeId="0">
      <text>
        <r>
          <rPr>
            <sz val="11"/>
            <color theme="1"/>
            <rFont val="Calibri"/>
            <family val="2"/>
            <scheme val="minor"/>
          </rPr>
          <t>Introduzca la fecha prevista de adjudicación, en formato dd-mm-aaaa</t>
        </r>
      </text>
    </comment>
    <comment ref="F100" authorId="1" shapeId="0">
      <text/>
    </comment>
    <comment ref="F101" authorId="1" shapeId="0">
      <text/>
    </comment>
    <comment ref="A103" authorId="1" shapeId="0">
      <text>
        <r>
          <rPr>
            <sz val="11"/>
            <color theme="1"/>
            <rFont val="Calibri"/>
            <family val="2"/>
            <scheme val="minor"/>
          </rPr>
          <t>Introduzca un codigo UNSPSC</t>
        </r>
      </text>
    </comment>
    <comment ref="B103" authorId="1" shapeId="0">
      <text>
        <r>
          <rPr>
            <sz val="11"/>
            <color theme="1"/>
            <rFont val="Calibri"/>
            <family val="2"/>
            <scheme val="minor"/>
          </rPr>
          <t>Descripción calculada automáticamente a partir de código del artículo</t>
        </r>
      </text>
    </comment>
    <comment ref="C103" authorId="1" shapeId="0">
      <text>
        <r>
          <rPr>
            <sz val="11"/>
            <color theme="1"/>
            <rFont val="Calibri"/>
            <family val="2"/>
            <scheme val="minor"/>
          </rPr>
          <t>Seleccione un valor de la lista</t>
        </r>
      </text>
    </comment>
    <comment ref="D103" authorId="1" shapeId="0">
      <text>
        <r>
          <rPr>
            <sz val="11"/>
            <color theme="1"/>
            <rFont val="Calibri"/>
            <family val="2"/>
            <scheme val="minor"/>
          </rPr>
          <t>Introduzca un número con dos decimales como máximo. Debe ser igual o mayor a la "Cantidad Real Consumida"</t>
        </r>
      </text>
    </comment>
    <comment ref="E103" authorId="1" shapeId="0">
      <text>
        <r>
          <rPr>
            <sz val="11"/>
            <color theme="1"/>
            <rFont val="Calibri"/>
            <family val="2"/>
            <scheme val="minor"/>
          </rPr>
          <t>Introduzca un número con dos decimales como máximo</t>
        </r>
      </text>
    </comment>
    <comment ref="F103" authorId="1" shapeId="0">
      <text>
        <r>
          <rPr>
            <sz val="11"/>
            <color theme="1"/>
            <rFont val="Calibri"/>
            <family val="2"/>
            <scheme val="minor"/>
          </rPr>
          <t>Monto calculado automáticamente por el sistema</t>
        </r>
      </text>
    </comment>
    <comment ref="A116" authorId="1" shapeId="0">
      <text>
        <r>
          <rPr>
            <sz val="11"/>
            <color theme="1"/>
            <rFont val="Calibri"/>
            <family val="2"/>
            <scheme val="minor"/>
          </rPr>
          <t>Introducir un texto con el nombre o referencia de la contratación</t>
        </r>
      </text>
    </comment>
    <comment ref="B116" authorId="1" shapeId="0">
      <text>
        <r>
          <rPr>
            <sz val="11"/>
            <color theme="1"/>
            <rFont val="Calibri"/>
            <family val="2"/>
            <scheme val="minor"/>
          </rPr>
          <t>Introduzca un texto con la finalidad de la contratación</t>
        </r>
      </text>
    </comment>
    <comment ref="C116" authorId="1" shapeId="0">
      <text>
        <r>
          <rPr>
            <sz val="11"/>
            <color theme="1"/>
            <rFont val="Calibri"/>
            <family val="2"/>
            <scheme val="minor"/>
          </rPr>
          <t>Seleccionar un valor del listado</t>
        </r>
      </text>
    </comment>
    <comment ref="D116" authorId="1" shapeId="0">
      <text>
        <r>
          <rPr>
            <sz val="11"/>
            <color theme="1"/>
            <rFont val="Calibri"/>
            <family val="2"/>
            <scheme val="minor"/>
          </rPr>
          <t>Seleccione el tipo de procedimiento</t>
        </r>
      </text>
    </comment>
    <comment ref="E116" authorId="1" shapeId="0">
      <text>
        <r>
          <rPr>
            <sz val="11"/>
            <color theme="1"/>
            <rFont val="Calibri"/>
            <family val="2"/>
            <scheme val="minor"/>
          </rPr>
          <t>Seleccione un valor de la lista</t>
        </r>
      </text>
    </comment>
    <comment ref="F116" authorId="1" shapeId="0">
      <text>
        <r>
          <rPr>
            <sz val="11"/>
            <color theme="1"/>
            <rFont val="Calibri"/>
            <family val="2"/>
            <scheme val="minor"/>
          </rPr>
          <t>Introduzca el código SNIP</t>
        </r>
      </text>
    </comment>
    <comment ref="C117" authorId="1" shapeId="0">
      <text>
        <r>
          <rPr>
            <sz val="11"/>
            <color theme="1"/>
            <rFont val="Calibri"/>
            <family val="2"/>
            <scheme val="minor"/>
          </rPr>
          <t>Introduzca la fecha de inicio del proceso, en formato dd-mm-aaaa</t>
        </r>
      </text>
    </comment>
    <comment ref="F1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text/>
    </comment>
    <comment ref="C119" authorId="1" shapeId="0">
      <text>
        <r>
          <rPr>
            <sz val="11"/>
            <color theme="1"/>
            <rFont val="Calibri"/>
            <family val="2"/>
            <scheme val="minor"/>
          </rPr>
          <t>Introduzca la fecha prevista de adjudicación, en formato dd-mm-aaaa</t>
        </r>
      </text>
    </comment>
    <comment ref="F119" authorId="1" shapeId="0">
      <text/>
    </comment>
    <comment ref="F120" authorId="1" shapeId="0">
      <text/>
    </comment>
    <comment ref="A122" authorId="1" shapeId="0">
      <text>
        <r>
          <rPr>
            <sz val="11"/>
            <color theme="1"/>
            <rFont val="Calibri"/>
            <family val="2"/>
            <scheme val="minor"/>
          </rPr>
          <t>Introduzca un codigo UNSPSC</t>
        </r>
      </text>
    </comment>
    <comment ref="B122" authorId="1" shapeId="0">
      <text>
        <r>
          <rPr>
            <sz val="11"/>
            <color theme="1"/>
            <rFont val="Calibri"/>
            <family val="2"/>
            <scheme val="minor"/>
          </rPr>
          <t>Descripción calculada automáticamente a partir de código del artículo</t>
        </r>
      </text>
    </comment>
    <comment ref="C122" authorId="1" shapeId="0">
      <text>
        <r>
          <rPr>
            <sz val="11"/>
            <color theme="1"/>
            <rFont val="Calibri"/>
            <family val="2"/>
            <scheme val="minor"/>
          </rPr>
          <t>Seleccione un valor de la lista</t>
        </r>
      </text>
    </comment>
    <comment ref="D122" authorId="1" shapeId="0">
      <text>
        <r>
          <rPr>
            <sz val="11"/>
            <color theme="1"/>
            <rFont val="Calibri"/>
            <family val="2"/>
            <scheme val="minor"/>
          </rPr>
          <t>Introduzca un número con dos decimales como máximo. Debe ser igual o mayor a la "Cantidad Real Consumida"</t>
        </r>
      </text>
    </comment>
    <comment ref="E122" authorId="1" shapeId="0">
      <text>
        <r>
          <rPr>
            <sz val="11"/>
            <color theme="1"/>
            <rFont val="Calibri"/>
            <family val="2"/>
            <scheme val="minor"/>
          </rPr>
          <t>Introduzca un número con dos decimales como máximo</t>
        </r>
      </text>
    </comment>
    <comment ref="F122" authorId="1" shapeId="0">
      <text>
        <r>
          <rPr>
            <sz val="11"/>
            <color theme="1"/>
            <rFont val="Calibri"/>
            <family val="2"/>
            <scheme val="minor"/>
          </rPr>
          <t>Monto calculado automáticamente por el sistema</t>
        </r>
      </text>
    </comment>
    <comment ref="A137" authorId="1" shapeId="0">
      <text>
        <r>
          <rPr>
            <sz val="11"/>
            <color theme="1"/>
            <rFont val="Calibri"/>
            <family val="2"/>
            <scheme val="minor"/>
          </rPr>
          <t>Introducir un texto con el nombre o referencia de la contratación</t>
        </r>
      </text>
    </comment>
    <comment ref="B137" authorId="1" shapeId="0">
      <text>
        <r>
          <rPr>
            <sz val="11"/>
            <color theme="1"/>
            <rFont val="Calibri"/>
            <family val="2"/>
            <scheme val="minor"/>
          </rPr>
          <t>Introduzca un texto con la finalidad de la contratación</t>
        </r>
      </text>
    </comment>
    <comment ref="C137" authorId="1" shapeId="0">
      <text>
        <r>
          <rPr>
            <sz val="11"/>
            <color theme="1"/>
            <rFont val="Calibri"/>
            <family val="2"/>
            <scheme val="minor"/>
          </rPr>
          <t>Seleccionar un valor del listado</t>
        </r>
      </text>
    </comment>
    <comment ref="D137" authorId="1" shapeId="0">
      <text>
        <r>
          <rPr>
            <sz val="11"/>
            <color theme="1"/>
            <rFont val="Calibri"/>
            <family val="2"/>
            <scheme val="minor"/>
          </rPr>
          <t>Seleccione el tipo de procedimiento</t>
        </r>
      </text>
    </comment>
    <comment ref="E137" authorId="1" shapeId="0">
      <text>
        <r>
          <rPr>
            <sz val="11"/>
            <color theme="1"/>
            <rFont val="Calibri"/>
            <family val="2"/>
            <scheme val="minor"/>
          </rPr>
          <t>Seleccione un valor de la lista</t>
        </r>
      </text>
    </comment>
    <comment ref="F137" authorId="1" shapeId="0">
      <text>
        <r>
          <rPr>
            <sz val="11"/>
            <color theme="1"/>
            <rFont val="Calibri"/>
            <family val="2"/>
            <scheme val="minor"/>
          </rPr>
          <t>Introduzca el código SNIP</t>
        </r>
      </text>
    </comment>
    <comment ref="C138" authorId="1" shapeId="0">
      <text>
        <r>
          <rPr>
            <sz val="11"/>
            <color theme="1"/>
            <rFont val="Calibri"/>
            <family val="2"/>
            <scheme val="minor"/>
          </rPr>
          <t>Introduzca la fecha de inicio del proceso, en formato dd-mm-aaaa</t>
        </r>
      </text>
    </comment>
    <comment ref="F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text/>
    </comment>
    <comment ref="C140" authorId="1" shapeId="0">
      <text>
        <r>
          <rPr>
            <sz val="11"/>
            <color theme="1"/>
            <rFont val="Calibri"/>
            <family val="2"/>
            <scheme val="minor"/>
          </rPr>
          <t>Introduzca la fecha prevista de adjudicación, en formato dd-mm-aaaa</t>
        </r>
      </text>
    </comment>
    <comment ref="F140" authorId="1" shapeId="0">
      <text/>
    </comment>
    <comment ref="F141" authorId="1" shapeId="0">
      <text/>
    </comment>
    <comment ref="A143" authorId="1" shapeId="0">
      <text>
        <r>
          <rPr>
            <sz val="11"/>
            <color theme="1"/>
            <rFont val="Calibri"/>
            <family val="2"/>
            <scheme val="minor"/>
          </rPr>
          <t>Introduzca un codigo UNSPSC</t>
        </r>
      </text>
    </comment>
    <comment ref="B143" authorId="1" shapeId="0">
      <text>
        <r>
          <rPr>
            <sz val="11"/>
            <color theme="1"/>
            <rFont val="Calibri"/>
            <family val="2"/>
            <scheme val="minor"/>
          </rPr>
          <t>Descripción calculada automáticamente a partir de código del artículo</t>
        </r>
      </text>
    </comment>
    <comment ref="C143" authorId="1" shapeId="0">
      <text>
        <r>
          <rPr>
            <sz val="11"/>
            <color theme="1"/>
            <rFont val="Calibri"/>
            <family val="2"/>
            <scheme val="minor"/>
          </rPr>
          <t>Seleccione un valor de la lista</t>
        </r>
      </text>
    </comment>
    <comment ref="D143" authorId="1" shapeId="0">
      <text>
        <r>
          <rPr>
            <sz val="11"/>
            <color theme="1"/>
            <rFont val="Calibri"/>
            <family val="2"/>
            <scheme val="minor"/>
          </rPr>
          <t>Introduzca un número con dos decimales como máximo. Debe ser igual o mayor a la "Cantidad Real Consumida"</t>
        </r>
      </text>
    </comment>
    <comment ref="E143" authorId="1" shapeId="0">
      <text>
        <r>
          <rPr>
            <sz val="11"/>
            <color theme="1"/>
            <rFont val="Calibri"/>
            <family val="2"/>
            <scheme val="minor"/>
          </rPr>
          <t>Introduzca un número con dos decimales como máximo</t>
        </r>
      </text>
    </comment>
    <comment ref="F143" authorId="1" shapeId="0">
      <text>
        <r>
          <rPr>
            <sz val="11"/>
            <color theme="1"/>
            <rFont val="Calibri"/>
            <family val="2"/>
            <scheme val="minor"/>
          </rPr>
          <t>Monto calculado automáticamente por el sistema</t>
        </r>
      </text>
    </comment>
    <comment ref="A157" authorId="1" shapeId="0">
      <text>
        <r>
          <rPr>
            <sz val="11"/>
            <color theme="1"/>
            <rFont val="Calibri"/>
            <family val="2"/>
            <scheme val="minor"/>
          </rPr>
          <t>Introducir un texto con el nombre o referencia de la contratación</t>
        </r>
      </text>
    </comment>
    <comment ref="B157" authorId="1" shapeId="0">
      <text>
        <r>
          <rPr>
            <sz val="11"/>
            <color theme="1"/>
            <rFont val="Calibri"/>
            <family val="2"/>
            <scheme val="minor"/>
          </rPr>
          <t>Introduzca un texto con la finalidad de la contratación</t>
        </r>
      </text>
    </comment>
    <comment ref="C157" authorId="1" shapeId="0">
      <text>
        <r>
          <rPr>
            <sz val="11"/>
            <color theme="1"/>
            <rFont val="Calibri"/>
            <family val="2"/>
            <scheme val="minor"/>
          </rPr>
          <t>Seleccionar un valor del listado</t>
        </r>
      </text>
    </comment>
    <comment ref="D157" authorId="1" shapeId="0">
      <text>
        <r>
          <rPr>
            <sz val="11"/>
            <color theme="1"/>
            <rFont val="Calibri"/>
            <family val="2"/>
            <scheme val="minor"/>
          </rPr>
          <t>Seleccione el tipo de procedimiento</t>
        </r>
      </text>
    </comment>
    <comment ref="E157" authorId="1" shapeId="0">
      <text>
        <r>
          <rPr>
            <sz val="11"/>
            <color theme="1"/>
            <rFont val="Calibri"/>
            <family val="2"/>
            <scheme val="minor"/>
          </rPr>
          <t>Seleccione un valor de la lista</t>
        </r>
      </text>
    </comment>
    <comment ref="F157" authorId="1" shapeId="0">
      <text>
        <r>
          <rPr>
            <sz val="11"/>
            <color theme="1"/>
            <rFont val="Calibri"/>
            <family val="2"/>
            <scheme val="minor"/>
          </rPr>
          <t>Introduzca el código SNIP</t>
        </r>
      </text>
    </comment>
    <comment ref="C158" authorId="1" shapeId="0">
      <text>
        <r>
          <rPr>
            <sz val="11"/>
            <color theme="1"/>
            <rFont val="Calibri"/>
            <family val="2"/>
            <scheme val="minor"/>
          </rPr>
          <t>Introduzca la fecha de inicio del proceso, en formato dd-mm-aaaa</t>
        </r>
      </text>
    </comment>
    <comment ref="F1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text/>
    </comment>
    <comment ref="C160" authorId="1" shapeId="0">
      <text>
        <r>
          <rPr>
            <sz val="11"/>
            <color theme="1"/>
            <rFont val="Calibri"/>
            <family val="2"/>
            <scheme val="minor"/>
          </rPr>
          <t>Introduzca la fecha prevista de adjudicación, en formato dd-mm-aaaa</t>
        </r>
      </text>
    </comment>
    <comment ref="F160" authorId="1" shapeId="0">
      <text/>
    </comment>
    <comment ref="F161" authorId="1" shapeId="0">
      <text/>
    </comment>
    <comment ref="A163" authorId="1" shapeId="0">
      <text>
        <r>
          <rPr>
            <sz val="11"/>
            <color theme="1"/>
            <rFont val="Calibri"/>
            <family val="2"/>
            <scheme val="minor"/>
          </rPr>
          <t>Introduzca un codigo UNSPSC</t>
        </r>
      </text>
    </comment>
    <comment ref="B163" authorId="1" shapeId="0">
      <text>
        <r>
          <rPr>
            <sz val="11"/>
            <color theme="1"/>
            <rFont val="Calibri"/>
            <family val="2"/>
            <scheme val="minor"/>
          </rPr>
          <t>Descripción calculada automáticamente a partir de código del artículo</t>
        </r>
      </text>
    </comment>
    <comment ref="C163" authorId="1" shapeId="0">
      <text>
        <r>
          <rPr>
            <sz val="11"/>
            <color theme="1"/>
            <rFont val="Calibri"/>
            <family val="2"/>
            <scheme val="minor"/>
          </rPr>
          <t>Seleccione un valor de la lista</t>
        </r>
      </text>
    </comment>
    <comment ref="D163" authorId="1" shapeId="0">
      <text>
        <r>
          <rPr>
            <sz val="11"/>
            <color theme="1"/>
            <rFont val="Calibri"/>
            <family val="2"/>
            <scheme val="minor"/>
          </rPr>
          <t>Introduzca un número con dos decimales como máximo. Debe ser igual o mayor a la "Cantidad Real Consumida"</t>
        </r>
      </text>
    </comment>
    <comment ref="E163" authorId="1" shapeId="0">
      <text>
        <r>
          <rPr>
            <sz val="11"/>
            <color theme="1"/>
            <rFont val="Calibri"/>
            <family val="2"/>
            <scheme val="minor"/>
          </rPr>
          <t>Introduzca un número con dos decimales como máximo</t>
        </r>
      </text>
    </comment>
    <comment ref="F163" authorId="1" shapeId="0">
      <text>
        <r>
          <rPr>
            <sz val="11"/>
            <color theme="1"/>
            <rFont val="Calibri"/>
            <family val="2"/>
            <scheme val="minor"/>
          </rPr>
          <t>Monto calculado automáticamente por el sistema</t>
        </r>
      </text>
    </comment>
    <comment ref="A195" authorId="1" shapeId="0">
      <text>
        <r>
          <rPr>
            <sz val="11"/>
            <color theme="1"/>
            <rFont val="Calibri"/>
            <family val="2"/>
            <scheme val="minor"/>
          </rPr>
          <t>Introducir un texto con el nombre o referencia de la contratación</t>
        </r>
      </text>
    </comment>
    <comment ref="B195" authorId="1" shapeId="0">
      <text>
        <r>
          <rPr>
            <sz val="11"/>
            <color theme="1"/>
            <rFont val="Calibri"/>
            <family val="2"/>
            <scheme val="minor"/>
          </rPr>
          <t>Introduzca un texto con la finalidad de la contratación</t>
        </r>
      </text>
    </comment>
    <comment ref="C195" authorId="1" shapeId="0">
      <text>
        <r>
          <rPr>
            <sz val="11"/>
            <color theme="1"/>
            <rFont val="Calibri"/>
            <family val="2"/>
            <scheme val="minor"/>
          </rPr>
          <t>Seleccionar un valor del listado</t>
        </r>
      </text>
    </comment>
    <comment ref="D195" authorId="1" shapeId="0">
      <text>
        <r>
          <rPr>
            <sz val="11"/>
            <color theme="1"/>
            <rFont val="Calibri"/>
            <family val="2"/>
            <scheme val="minor"/>
          </rPr>
          <t>Seleccione el tipo de procedimiento</t>
        </r>
      </text>
    </comment>
    <comment ref="E195" authorId="1" shapeId="0">
      <text>
        <r>
          <rPr>
            <sz val="11"/>
            <color theme="1"/>
            <rFont val="Calibri"/>
            <family val="2"/>
            <scheme val="minor"/>
          </rPr>
          <t>Seleccione un valor de la lista</t>
        </r>
      </text>
    </comment>
    <comment ref="F195" authorId="1" shapeId="0">
      <text>
        <r>
          <rPr>
            <sz val="11"/>
            <color theme="1"/>
            <rFont val="Calibri"/>
            <family val="2"/>
            <scheme val="minor"/>
          </rPr>
          <t>Introduzca el código SNIP</t>
        </r>
      </text>
    </comment>
    <comment ref="C196" authorId="1" shapeId="0">
      <text>
        <r>
          <rPr>
            <sz val="11"/>
            <color theme="1"/>
            <rFont val="Calibri"/>
            <family val="2"/>
            <scheme val="minor"/>
          </rPr>
          <t>Introduzca la fecha de inicio del proceso, en formato dd-mm-aaaa</t>
        </r>
      </text>
    </comment>
    <comment ref="F1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text/>
    </comment>
    <comment ref="C198" authorId="1" shapeId="0">
      <text>
        <r>
          <rPr>
            <sz val="11"/>
            <color theme="1"/>
            <rFont val="Calibri"/>
            <family val="2"/>
            <scheme val="minor"/>
          </rPr>
          <t>Introduzca la fecha prevista de adjudicación, en formato dd-mm-aaaa</t>
        </r>
      </text>
    </comment>
    <comment ref="F198" authorId="1" shapeId="0">
      <text/>
    </comment>
    <comment ref="F199" authorId="1" shapeId="0">
      <text/>
    </comment>
    <comment ref="A201" authorId="1" shapeId="0">
      <text>
        <r>
          <rPr>
            <sz val="11"/>
            <color theme="1"/>
            <rFont val="Calibri"/>
            <family val="2"/>
            <scheme val="minor"/>
          </rPr>
          <t>Introduzca un codigo UNSPSC</t>
        </r>
      </text>
    </comment>
    <comment ref="B201" authorId="1" shapeId="0">
      <text>
        <r>
          <rPr>
            <sz val="11"/>
            <color theme="1"/>
            <rFont val="Calibri"/>
            <family val="2"/>
            <scheme val="minor"/>
          </rPr>
          <t>Descripción calculada automáticamente a partir de código del artículo</t>
        </r>
      </text>
    </comment>
    <comment ref="C201" authorId="1" shapeId="0">
      <text>
        <r>
          <rPr>
            <sz val="11"/>
            <color theme="1"/>
            <rFont val="Calibri"/>
            <family val="2"/>
            <scheme val="minor"/>
          </rPr>
          <t>Seleccione un valor de la lista</t>
        </r>
      </text>
    </comment>
    <comment ref="D201" authorId="1" shapeId="0">
      <text>
        <r>
          <rPr>
            <sz val="11"/>
            <color theme="1"/>
            <rFont val="Calibri"/>
            <family val="2"/>
            <scheme val="minor"/>
          </rPr>
          <t>Introduzca un número con dos decimales como máximo. Debe ser igual o mayor a la "Cantidad Real Consumida"</t>
        </r>
      </text>
    </comment>
    <comment ref="E201" authorId="1" shapeId="0">
      <text>
        <r>
          <rPr>
            <sz val="11"/>
            <color theme="1"/>
            <rFont val="Calibri"/>
            <family val="2"/>
            <scheme val="minor"/>
          </rPr>
          <t>Introduzca un número con dos decimales como máximo</t>
        </r>
      </text>
    </comment>
    <comment ref="F201" authorId="1" shapeId="0">
      <text>
        <r>
          <rPr>
            <sz val="11"/>
            <color theme="1"/>
            <rFont val="Calibri"/>
            <family val="2"/>
            <scheme val="minor"/>
          </rPr>
          <t>Monto calculado automáticamente por el sistema</t>
        </r>
      </text>
    </comment>
    <comment ref="A231" authorId="1" shapeId="0">
      <text>
        <r>
          <rPr>
            <sz val="11"/>
            <color theme="1"/>
            <rFont val="Calibri"/>
            <family val="2"/>
            <scheme val="minor"/>
          </rPr>
          <t>Introducir un texto con el nombre o referencia de la contratación</t>
        </r>
      </text>
    </comment>
    <comment ref="B231" authorId="1" shapeId="0">
      <text>
        <r>
          <rPr>
            <sz val="11"/>
            <color theme="1"/>
            <rFont val="Calibri"/>
            <family val="2"/>
            <scheme val="minor"/>
          </rPr>
          <t>Introduzca un texto con la finalidad de la contratación</t>
        </r>
      </text>
    </comment>
    <comment ref="C231" authorId="1" shapeId="0">
      <text>
        <r>
          <rPr>
            <sz val="11"/>
            <color theme="1"/>
            <rFont val="Calibri"/>
            <family val="2"/>
            <scheme val="minor"/>
          </rPr>
          <t>Seleccionar un valor del listado</t>
        </r>
      </text>
    </comment>
    <comment ref="D231" authorId="1" shapeId="0">
      <text>
        <r>
          <rPr>
            <sz val="11"/>
            <color theme="1"/>
            <rFont val="Calibri"/>
            <family val="2"/>
            <scheme val="minor"/>
          </rPr>
          <t>Seleccione el tipo de procedimiento</t>
        </r>
      </text>
    </comment>
    <comment ref="E231" authorId="1" shapeId="0">
      <text>
        <r>
          <rPr>
            <sz val="11"/>
            <color theme="1"/>
            <rFont val="Calibri"/>
            <family val="2"/>
            <scheme val="minor"/>
          </rPr>
          <t>Seleccione un valor de la lista</t>
        </r>
      </text>
    </comment>
    <comment ref="F231" authorId="1" shapeId="0">
      <text>
        <r>
          <rPr>
            <sz val="11"/>
            <color theme="1"/>
            <rFont val="Calibri"/>
            <family val="2"/>
            <scheme val="minor"/>
          </rPr>
          <t>Introduzca el código SNIP</t>
        </r>
      </text>
    </comment>
    <comment ref="C232" authorId="1" shapeId="0">
      <text>
        <r>
          <rPr>
            <sz val="11"/>
            <color theme="1"/>
            <rFont val="Calibri"/>
            <family val="2"/>
            <scheme val="minor"/>
          </rPr>
          <t>Introduzca la fecha de inicio del proceso, en formato dd-mm-aaaa</t>
        </r>
      </text>
    </comment>
    <comment ref="F2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text/>
    </comment>
    <comment ref="C234" authorId="1" shapeId="0">
      <text>
        <r>
          <rPr>
            <sz val="11"/>
            <color theme="1"/>
            <rFont val="Calibri"/>
            <family val="2"/>
            <scheme val="minor"/>
          </rPr>
          <t>Introduzca la fecha prevista de adjudicación, en formato dd-mm-aaaa</t>
        </r>
      </text>
    </comment>
    <comment ref="F234" authorId="1" shapeId="0">
      <text/>
    </comment>
    <comment ref="F235" authorId="1" shapeId="0">
      <text/>
    </comment>
    <comment ref="A237" authorId="1" shapeId="0">
      <text>
        <r>
          <rPr>
            <sz val="11"/>
            <color theme="1"/>
            <rFont val="Calibri"/>
            <family val="2"/>
            <scheme val="minor"/>
          </rPr>
          <t>Introduzca un codigo UNSPSC</t>
        </r>
      </text>
    </comment>
    <comment ref="B237" authorId="1" shapeId="0">
      <text>
        <r>
          <rPr>
            <sz val="11"/>
            <color theme="1"/>
            <rFont val="Calibri"/>
            <family val="2"/>
            <scheme val="minor"/>
          </rPr>
          <t>Descripción calculada automáticamente a partir de código del artículo</t>
        </r>
      </text>
    </comment>
    <comment ref="C237" authorId="1" shapeId="0">
      <text>
        <r>
          <rPr>
            <sz val="11"/>
            <color theme="1"/>
            <rFont val="Calibri"/>
            <family val="2"/>
            <scheme val="minor"/>
          </rPr>
          <t>Seleccione un valor de la lista</t>
        </r>
      </text>
    </comment>
    <comment ref="D237" authorId="1" shapeId="0">
      <text>
        <r>
          <rPr>
            <sz val="11"/>
            <color theme="1"/>
            <rFont val="Calibri"/>
            <family val="2"/>
            <scheme val="minor"/>
          </rPr>
          <t>Introduzca un número con dos decimales como máximo. Debe ser igual o mayor a la "Cantidad Real Consumida"</t>
        </r>
      </text>
    </comment>
    <comment ref="E237" authorId="1" shapeId="0">
      <text>
        <r>
          <rPr>
            <sz val="11"/>
            <color theme="1"/>
            <rFont val="Calibri"/>
            <family val="2"/>
            <scheme val="minor"/>
          </rPr>
          <t>Introduzca un número con dos decimales como máximo</t>
        </r>
      </text>
    </comment>
    <comment ref="F237" authorId="1" shapeId="0">
      <text>
        <r>
          <rPr>
            <sz val="11"/>
            <color theme="1"/>
            <rFont val="Calibri"/>
            <family val="2"/>
            <scheme val="minor"/>
          </rPr>
          <t>Monto calculado automáticamente por el sistema</t>
        </r>
      </text>
    </comment>
    <comment ref="A269" authorId="1" shapeId="0">
      <text>
        <r>
          <rPr>
            <sz val="11"/>
            <color theme="1"/>
            <rFont val="Calibri"/>
            <family val="2"/>
            <scheme val="minor"/>
          </rPr>
          <t>Introducir un texto con el nombre o referencia de la contratación</t>
        </r>
      </text>
    </comment>
    <comment ref="B269" authorId="1" shapeId="0">
      <text>
        <r>
          <rPr>
            <sz val="11"/>
            <color theme="1"/>
            <rFont val="Calibri"/>
            <family val="2"/>
            <scheme val="minor"/>
          </rPr>
          <t>Introduzca un texto con la finalidad de la contratación</t>
        </r>
      </text>
    </comment>
    <comment ref="C269" authorId="1" shapeId="0">
      <text>
        <r>
          <rPr>
            <sz val="11"/>
            <color theme="1"/>
            <rFont val="Calibri"/>
            <family val="2"/>
            <scheme val="minor"/>
          </rPr>
          <t>Seleccionar un valor del listado</t>
        </r>
      </text>
    </comment>
    <comment ref="D269" authorId="1" shapeId="0">
      <text>
        <r>
          <rPr>
            <sz val="11"/>
            <color theme="1"/>
            <rFont val="Calibri"/>
            <family val="2"/>
            <scheme val="minor"/>
          </rPr>
          <t>Seleccione el tipo de procedimiento</t>
        </r>
      </text>
    </comment>
    <comment ref="E269" authorId="1" shapeId="0">
      <text>
        <r>
          <rPr>
            <sz val="11"/>
            <color theme="1"/>
            <rFont val="Calibri"/>
            <family val="2"/>
            <scheme val="minor"/>
          </rPr>
          <t>Seleccione un valor de la lista</t>
        </r>
      </text>
    </comment>
    <comment ref="F269" authorId="1" shapeId="0">
      <text>
        <r>
          <rPr>
            <sz val="11"/>
            <color theme="1"/>
            <rFont val="Calibri"/>
            <family val="2"/>
            <scheme val="minor"/>
          </rPr>
          <t>Introduzca el código SNIP</t>
        </r>
      </text>
    </comment>
    <comment ref="C270" authorId="1" shapeId="0">
      <text>
        <r>
          <rPr>
            <sz val="11"/>
            <color theme="1"/>
            <rFont val="Calibri"/>
            <family val="2"/>
            <scheme val="minor"/>
          </rPr>
          <t>Introduzca la fecha de inicio del proceso, en formato dd-mm-aaaa</t>
        </r>
      </text>
    </comment>
    <comment ref="F2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text/>
    </comment>
    <comment ref="C272" authorId="1" shapeId="0">
      <text>
        <r>
          <rPr>
            <sz val="11"/>
            <color theme="1"/>
            <rFont val="Calibri"/>
            <family val="2"/>
            <scheme val="minor"/>
          </rPr>
          <t>Introduzca la fecha prevista de adjudicación, en formato dd-mm-aaaa</t>
        </r>
      </text>
    </comment>
    <comment ref="F272" authorId="1" shapeId="0">
      <text/>
    </comment>
    <comment ref="F273" authorId="1" shapeId="0">
      <text/>
    </comment>
    <comment ref="A275" authorId="1" shapeId="0">
      <text>
        <r>
          <rPr>
            <sz val="11"/>
            <color theme="1"/>
            <rFont val="Calibri"/>
            <family val="2"/>
            <scheme val="minor"/>
          </rPr>
          <t>Introduzca un codigo UNSPSC</t>
        </r>
      </text>
    </comment>
    <comment ref="B275" authorId="1" shapeId="0">
      <text>
        <r>
          <rPr>
            <sz val="11"/>
            <color theme="1"/>
            <rFont val="Calibri"/>
            <family val="2"/>
            <scheme val="minor"/>
          </rPr>
          <t>Descripción calculada automáticamente a partir de código del artículo</t>
        </r>
      </text>
    </comment>
    <comment ref="C275" authorId="1" shapeId="0">
      <text>
        <r>
          <rPr>
            <sz val="11"/>
            <color theme="1"/>
            <rFont val="Calibri"/>
            <family val="2"/>
            <scheme val="minor"/>
          </rPr>
          <t>Seleccione un valor de la lista</t>
        </r>
      </text>
    </comment>
    <comment ref="D275" authorId="1" shapeId="0">
      <text>
        <r>
          <rPr>
            <sz val="11"/>
            <color theme="1"/>
            <rFont val="Calibri"/>
            <family val="2"/>
            <scheme val="minor"/>
          </rPr>
          <t>Introduzca un número con dos decimales como máximo. Debe ser igual o mayor a la "Cantidad Real Consumida"</t>
        </r>
      </text>
    </comment>
    <comment ref="E275" authorId="1" shapeId="0">
      <text>
        <r>
          <rPr>
            <sz val="11"/>
            <color theme="1"/>
            <rFont val="Calibri"/>
            <family val="2"/>
            <scheme val="minor"/>
          </rPr>
          <t>Introduzca un número con dos decimales como máximo</t>
        </r>
      </text>
    </comment>
    <comment ref="F275" authorId="1" shapeId="0">
      <text>
        <r>
          <rPr>
            <sz val="11"/>
            <color theme="1"/>
            <rFont val="Calibri"/>
            <family val="2"/>
            <scheme val="minor"/>
          </rPr>
          <t>Monto calculado automáticamente por el sistema</t>
        </r>
      </text>
    </comment>
    <comment ref="A305" authorId="1" shapeId="0">
      <text>
        <r>
          <rPr>
            <sz val="11"/>
            <color theme="1"/>
            <rFont val="Calibri"/>
            <family val="2"/>
            <scheme val="minor"/>
          </rPr>
          <t>Introducir un texto con el nombre o referencia de la contratación</t>
        </r>
      </text>
    </comment>
    <comment ref="B305" authorId="1" shapeId="0">
      <text>
        <r>
          <rPr>
            <sz val="11"/>
            <color theme="1"/>
            <rFont val="Calibri"/>
            <family val="2"/>
            <scheme val="minor"/>
          </rPr>
          <t>Introduzca un texto con la finalidad de la contratación</t>
        </r>
      </text>
    </comment>
    <comment ref="C305" authorId="1" shapeId="0">
      <text>
        <r>
          <rPr>
            <sz val="11"/>
            <color theme="1"/>
            <rFont val="Calibri"/>
            <family val="2"/>
            <scheme val="minor"/>
          </rPr>
          <t>Seleccionar un valor del listado</t>
        </r>
      </text>
    </comment>
    <comment ref="D305" authorId="1" shapeId="0">
      <text>
        <r>
          <rPr>
            <sz val="11"/>
            <color theme="1"/>
            <rFont val="Calibri"/>
            <family val="2"/>
            <scheme val="minor"/>
          </rPr>
          <t>Seleccione el tipo de procedimiento</t>
        </r>
      </text>
    </comment>
    <comment ref="E305" authorId="1" shapeId="0">
      <text>
        <r>
          <rPr>
            <sz val="11"/>
            <color theme="1"/>
            <rFont val="Calibri"/>
            <family val="2"/>
            <scheme val="minor"/>
          </rPr>
          <t>Seleccione un valor de la lista</t>
        </r>
      </text>
    </comment>
    <comment ref="F305" authorId="1" shapeId="0">
      <text>
        <r>
          <rPr>
            <sz val="11"/>
            <color theme="1"/>
            <rFont val="Calibri"/>
            <family val="2"/>
            <scheme val="minor"/>
          </rPr>
          <t>Introduzca el código SNIP</t>
        </r>
      </text>
    </comment>
    <comment ref="C306" authorId="1" shapeId="0">
      <text>
        <r>
          <rPr>
            <sz val="11"/>
            <color theme="1"/>
            <rFont val="Calibri"/>
            <family val="2"/>
            <scheme val="minor"/>
          </rPr>
          <t>Introduzca la fecha de inicio del proceso, en formato dd-mm-aaaa</t>
        </r>
      </text>
    </comment>
    <comment ref="F3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text/>
    </comment>
    <comment ref="C308" authorId="1" shapeId="0">
      <text>
        <r>
          <rPr>
            <sz val="11"/>
            <color theme="1"/>
            <rFont val="Calibri"/>
            <family val="2"/>
            <scheme val="minor"/>
          </rPr>
          <t>Introduzca la fecha prevista de adjudicación, en formato dd-mm-aaaa</t>
        </r>
      </text>
    </comment>
    <comment ref="F308" authorId="1" shapeId="0">
      <text/>
    </comment>
    <comment ref="F309" authorId="1" shapeId="0">
      <text/>
    </comment>
    <comment ref="A311" authorId="1" shapeId="0">
      <text>
        <r>
          <rPr>
            <sz val="11"/>
            <color theme="1"/>
            <rFont val="Calibri"/>
            <family val="2"/>
            <scheme val="minor"/>
          </rPr>
          <t>Introduzca un codigo UNSPSC</t>
        </r>
      </text>
    </comment>
    <comment ref="B311" authorId="1" shapeId="0">
      <text>
        <r>
          <rPr>
            <sz val="11"/>
            <color theme="1"/>
            <rFont val="Calibri"/>
            <family val="2"/>
            <scheme val="minor"/>
          </rPr>
          <t>Descripción calculada automáticamente a partir de código del artículo</t>
        </r>
      </text>
    </comment>
    <comment ref="C311" authorId="1" shapeId="0">
      <text>
        <r>
          <rPr>
            <sz val="11"/>
            <color theme="1"/>
            <rFont val="Calibri"/>
            <family val="2"/>
            <scheme val="minor"/>
          </rPr>
          <t>Seleccione un valor de la lista</t>
        </r>
      </text>
    </comment>
    <comment ref="D311" authorId="1" shapeId="0">
      <text>
        <r>
          <rPr>
            <sz val="11"/>
            <color theme="1"/>
            <rFont val="Calibri"/>
            <family val="2"/>
            <scheme val="minor"/>
          </rPr>
          <t>Introduzca un número con dos decimales como máximo. Debe ser igual o mayor a la "Cantidad Real Consumida"</t>
        </r>
      </text>
    </comment>
    <comment ref="E311" authorId="1" shapeId="0">
      <text>
        <r>
          <rPr>
            <sz val="11"/>
            <color theme="1"/>
            <rFont val="Calibri"/>
            <family val="2"/>
            <scheme val="minor"/>
          </rPr>
          <t>Introduzca un número con dos decimales como máximo</t>
        </r>
      </text>
    </comment>
    <comment ref="F311" authorId="1" shapeId="0">
      <text>
        <r>
          <rPr>
            <sz val="11"/>
            <color theme="1"/>
            <rFont val="Calibri"/>
            <family val="2"/>
            <scheme val="minor"/>
          </rPr>
          <t>Monto calculado automáticamente por el sistema</t>
        </r>
      </text>
    </comment>
    <comment ref="A371" authorId="1" shapeId="0">
      <text>
        <r>
          <rPr>
            <sz val="11"/>
            <color theme="1"/>
            <rFont val="Calibri"/>
            <family val="2"/>
            <scheme val="minor"/>
          </rPr>
          <t>Introducir un texto con el nombre o referencia de la contratación</t>
        </r>
      </text>
    </comment>
    <comment ref="B371" authorId="1" shapeId="0">
      <text>
        <r>
          <rPr>
            <sz val="11"/>
            <color theme="1"/>
            <rFont val="Calibri"/>
            <family val="2"/>
            <scheme val="minor"/>
          </rPr>
          <t>Introduzca un texto con la finalidad de la contratación</t>
        </r>
      </text>
    </comment>
    <comment ref="C371" authorId="1" shapeId="0">
      <text>
        <r>
          <rPr>
            <sz val="11"/>
            <color theme="1"/>
            <rFont val="Calibri"/>
            <family val="2"/>
            <scheme val="minor"/>
          </rPr>
          <t>Seleccionar un valor del listado</t>
        </r>
      </text>
    </comment>
    <comment ref="D371" authorId="1" shapeId="0">
      <text>
        <r>
          <rPr>
            <sz val="11"/>
            <color theme="1"/>
            <rFont val="Calibri"/>
            <family val="2"/>
            <scheme val="minor"/>
          </rPr>
          <t>Seleccione el tipo de procedimiento</t>
        </r>
      </text>
    </comment>
    <comment ref="E371" authorId="1" shapeId="0">
      <text>
        <r>
          <rPr>
            <sz val="11"/>
            <color theme="1"/>
            <rFont val="Calibri"/>
            <family val="2"/>
            <scheme val="minor"/>
          </rPr>
          <t>Seleccione un valor de la lista</t>
        </r>
      </text>
    </comment>
    <comment ref="F371" authorId="1" shapeId="0">
      <text>
        <r>
          <rPr>
            <sz val="11"/>
            <color theme="1"/>
            <rFont val="Calibri"/>
            <family val="2"/>
            <scheme val="minor"/>
          </rPr>
          <t>Introduzca el código SNIP</t>
        </r>
      </text>
    </comment>
    <comment ref="C372" authorId="1" shapeId="0">
      <text>
        <r>
          <rPr>
            <sz val="11"/>
            <color theme="1"/>
            <rFont val="Calibri"/>
            <family val="2"/>
            <scheme val="minor"/>
          </rPr>
          <t>Introduzca la fecha de inicio del proceso, en formato dd-mm-aaaa</t>
        </r>
      </text>
    </comment>
    <comment ref="F3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text/>
    </comment>
    <comment ref="C374" authorId="1" shapeId="0">
      <text>
        <r>
          <rPr>
            <sz val="11"/>
            <color theme="1"/>
            <rFont val="Calibri"/>
            <family val="2"/>
            <scheme val="minor"/>
          </rPr>
          <t>Introduzca la fecha prevista de adjudicación, en formato dd-mm-aaaa</t>
        </r>
      </text>
    </comment>
    <comment ref="F374" authorId="1" shapeId="0">
      <text/>
    </comment>
    <comment ref="F375" authorId="1" shapeId="0">
      <text/>
    </comment>
    <comment ref="A377" authorId="1" shapeId="0">
      <text>
        <r>
          <rPr>
            <sz val="11"/>
            <color theme="1"/>
            <rFont val="Calibri"/>
            <family val="2"/>
            <scheme val="minor"/>
          </rPr>
          <t>Introduzca un codigo UNSPSC</t>
        </r>
      </text>
    </comment>
    <comment ref="B377" authorId="1" shapeId="0">
      <text>
        <r>
          <rPr>
            <sz val="11"/>
            <color theme="1"/>
            <rFont val="Calibri"/>
            <family val="2"/>
            <scheme val="minor"/>
          </rPr>
          <t>Descripción calculada automáticamente a partir de código del artículo</t>
        </r>
      </text>
    </comment>
    <comment ref="C377" authorId="1" shapeId="0">
      <text>
        <r>
          <rPr>
            <sz val="11"/>
            <color theme="1"/>
            <rFont val="Calibri"/>
            <family val="2"/>
            <scheme val="minor"/>
          </rPr>
          <t>Seleccione un valor de la lista</t>
        </r>
      </text>
    </comment>
    <comment ref="D377" authorId="1" shapeId="0">
      <text>
        <r>
          <rPr>
            <sz val="11"/>
            <color theme="1"/>
            <rFont val="Calibri"/>
            <family val="2"/>
            <scheme val="minor"/>
          </rPr>
          <t>Introduzca un número con dos decimales como máximo. Debe ser igual o mayor a la "Cantidad Real Consumida"</t>
        </r>
      </text>
    </comment>
    <comment ref="E377" authorId="1" shapeId="0">
      <text>
        <r>
          <rPr>
            <sz val="11"/>
            <color theme="1"/>
            <rFont val="Calibri"/>
            <family val="2"/>
            <scheme val="minor"/>
          </rPr>
          <t>Introduzca un número con dos decimales como máximo</t>
        </r>
      </text>
    </comment>
    <comment ref="F377" authorId="1" shapeId="0">
      <text>
        <r>
          <rPr>
            <sz val="11"/>
            <color theme="1"/>
            <rFont val="Calibri"/>
            <family val="2"/>
            <scheme val="minor"/>
          </rPr>
          <t>Monto calculado automáticamente por el sistema</t>
        </r>
      </text>
    </comment>
    <comment ref="A425" authorId="1" shapeId="0">
      <text>
        <r>
          <rPr>
            <sz val="11"/>
            <color theme="1"/>
            <rFont val="Calibri"/>
            <family val="2"/>
            <scheme val="minor"/>
          </rPr>
          <t>Introducir un texto con el nombre o referencia de la contratación</t>
        </r>
      </text>
    </comment>
    <comment ref="B425" authorId="1" shapeId="0">
      <text>
        <r>
          <rPr>
            <sz val="11"/>
            <color theme="1"/>
            <rFont val="Calibri"/>
            <family val="2"/>
            <scheme val="minor"/>
          </rPr>
          <t>Introduzca un texto con la finalidad de la contratación</t>
        </r>
      </text>
    </comment>
    <comment ref="C425" authorId="1" shapeId="0">
      <text>
        <r>
          <rPr>
            <sz val="11"/>
            <color theme="1"/>
            <rFont val="Calibri"/>
            <family val="2"/>
            <scheme val="minor"/>
          </rPr>
          <t>Seleccionar un valor del listado</t>
        </r>
      </text>
    </comment>
    <comment ref="D425" authorId="1" shapeId="0">
      <text>
        <r>
          <rPr>
            <sz val="11"/>
            <color theme="1"/>
            <rFont val="Calibri"/>
            <family val="2"/>
            <scheme val="minor"/>
          </rPr>
          <t>Seleccione el tipo de procedimiento</t>
        </r>
      </text>
    </comment>
    <comment ref="E425" authorId="1" shapeId="0">
      <text>
        <r>
          <rPr>
            <sz val="11"/>
            <color theme="1"/>
            <rFont val="Calibri"/>
            <family val="2"/>
            <scheme val="minor"/>
          </rPr>
          <t>Seleccione un valor de la lista</t>
        </r>
      </text>
    </comment>
    <comment ref="F425" authorId="1" shapeId="0">
      <text>
        <r>
          <rPr>
            <sz val="11"/>
            <color theme="1"/>
            <rFont val="Calibri"/>
            <family val="2"/>
            <scheme val="minor"/>
          </rPr>
          <t>Introduzca el código SNIP</t>
        </r>
      </text>
    </comment>
    <comment ref="C426" authorId="1" shapeId="0">
      <text>
        <r>
          <rPr>
            <sz val="11"/>
            <color theme="1"/>
            <rFont val="Calibri"/>
            <family val="2"/>
            <scheme val="minor"/>
          </rPr>
          <t>Introduzca la fecha de inicio del proceso, en formato dd-mm-aaaa</t>
        </r>
      </text>
    </comment>
    <comment ref="F4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text/>
    </comment>
    <comment ref="C428" authorId="1" shapeId="0">
      <text>
        <r>
          <rPr>
            <sz val="11"/>
            <color theme="1"/>
            <rFont val="Calibri"/>
            <family val="2"/>
            <scheme val="minor"/>
          </rPr>
          <t>Introduzca la fecha prevista de adjudicación, en formato dd-mm-aaaa</t>
        </r>
      </text>
    </comment>
    <comment ref="F428" authorId="1" shapeId="0">
      <text/>
    </comment>
    <comment ref="F429" authorId="1" shapeId="0">
      <text/>
    </comment>
    <comment ref="A431" authorId="1" shapeId="0">
      <text>
        <r>
          <rPr>
            <sz val="11"/>
            <color theme="1"/>
            <rFont val="Calibri"/>
            <family val="2"/>
            <scheme val="minor"/>
          </rPr>
          <t>Introduzca un codigo UNSPSC</t>
        </r>
      </text>
    </comment>
    <comment ref="B431" authorId="1" shapeId="0">
      <text>
        <r>
          <rPr>
            <sz val="11"/>
            <color theme="1"/>
            <rFont val="Calibri"/>
            <family val="2"/>
            <scheme val="minor"/>
          </rPr>
          <t>Descripción calculada automáticamente a partir de código del artículo</t>
        </r>
      </text>
    </comment>
    <comment ref="C431" authorId="1" shapeId="0">
      <text>
        <r>
          <rPr>
            <sz val="11"/>
            <color theme="1"/>
            <rFont val="Calibri"/>
            <family val="2"/>
            <scheme val="minor"/>
          </rPr>
          <t>Seleccione un valor de la lista</t>
        </r>
      </text>
    </comment>
    <comment ref="D431" authorId="1" shapeId="0">
      <text>
        <r>
          <rPr>
            <sz val="11"/>
            <color theme="1"/>
            <rFont val="Calibri"/>
            <family val="2"/>
            <scheme val="minor"/>
          </rPr>
          <t>Introduzca un número con dos decimales como máximo. Debe ser igual o mayor a la "Cantidad Real Consumida"</t>
        </r>
      </text>
    </comment>
    <comment ref="E431" authorId="1" shapeId="0">
      <text>
        <r>
          <rPr>
            <sz val="11"/>
            <color theme="1"/>
            <rFont val="Calibri"/>
            <family val="2"/>
            <scheme val="minor"/>
          </rPr>
          <t>Introduzca un número con dos decimales como máximo</t>
        </r>
      </text>
    </comment>
    <comment ref="F431" authorId="1" shapeId="0">
      <text>
        <r>
          <rPr>
            <sz val="11"/>
            <color theme="1"/>
            <rFont val="Calibri"/>
            <family val="2"/>
            <scheme val="minor"/>
          </rPr>
          <t>Monto calculado automáticamente por el sistema</t>
        </r>
      </text>
    </comment>
    <comment ref="A475" authorId="1" shapeId="0">
      <text>
        <r>
          <rPr>
            <sz val="11"/>
            <color theme="1"/>
            <rFont val="Calibri"/>
            <family val="2"/>
            <scheme val="minor"/>
          </rPr>
          <t>Introducir un texto con el nombre o referencia de la contratación</t>
        </r>
      </text>
    </comment>
    <comment ref="B475" authorId="1" shapeId="0">
      <text>
        <r>
          <rPr>
            <sz val="11"/>
            <color theme="1"/>
            <rFont val="Calibri"/>
            <family val="2"/>
            <scheme val="minor"/>
          </rPr>
          <t>Introduzca un texto con la finalidad de la contratación</t>
        </r>
      </text>
    </comment>
    <comment ref="C475" authorId="1" shapeId="0">
      <text>
        <r>
          <rPr>
            <sz val="11"/>
            <color theme="1"/>
            <rFont val="Calibri"/>
            <family val="2"/>
            <scheme val="minor"/>
          </rPr>
          <t>Seleccionar un valor del listado</t>
        </r>
      </text>
    </comment>
    <comment ref="D475" authorId="1" shapeId="0">
      <text>
        <r>
          <rPr>
            <sz val="11"/>
            <color theme="1"/>
            <rFont val="Calibri"/>
            <family val="2"/>
            <scheme val="minor"/>
          </rPr>
          <t>Seleccione el tipo de procedimiento</t>
        </r>
      </text>
    </comment>
    <comment ref="E475" authorId="1" shapeId="0">
      <text>
        <r>
          <rPr>
            <sz val="11"/>
            <color theme="1"/>
            <rFont val="Calibri"/>
            <family val="2"/>
            <scheme val="minor"/>
          </rPr>
          <t>Seleccione un valor de la lista</t>
        </r>
      </text>
    </comment>
    <comment ref="F475" authorId="1" shapeId="0">
      <text>
        <r>
          <rPr>
            <sz val="11"/>
            <color theme="1"/>
            <rFont val="Calibri"/>
            <family val="2"/>
            <scheme val="minor"/>
          </rPr>
          <t>Introduzca el código SNIP</t>
        </r>
      </text>
    </comment>
    <comment ref="C476" authorId="1" shapeId="0">
      <text>
        <r>
          <rPr>
            <sz val="11"/>
            <color theme="1"/>
            <rFont val="Calibri"/>
            <family val="2"/>
            <scheme val="minor"/>
          </rPr>
          <t>Introduzca la fecha de inicio del proceso, en formato dd-mm-aaaa</t>
        </r>
      </text>
    </comment>
    <comment ref="F4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text/>
    </comment>
    <comment ref="C478" authorId="1" shapeId="0">
      <text>
        <r>
          <rPr>
            <sz val="11"/>
            <color theme="1"/>
            <rFont val="Calibri"/>
            <family val="2"/>
            <scheme val="minor"/>
          </rPr>
          <t>Introduzca la fecha prevista de adjudicación, en formato dd-mm-aaaa</t>
        </r>
      </text>
    </comment>
    <comment ref="F478" authorId="1" shapeId="0">
      <text/>
    </comment>
    <comment ref="F479" authorId="1" shapeId="0">
      <text/>
    </comment>
    <comment ref="A481" authorId="1" shapeId="0">
      <text>
        <r>
          <rPr>
            <sz val="11"/>
            <color theme="1"/>
            <rFont val="Calibri"/>
            <family val="2"/>
            <scheme val="minor"/>
          </rPr>
          <t>Introduzca un codigo UNSPSC</t>
        </r>
      </text>
    </comment>
    <comment ref="B481" authorId="1" shapeId="0">
      <text>
        <r>
          <rPr>
            <sz val="11"/>
            <color theme="1"/>
            <rFont val="Calibri"/>
            <family val="2"/>
            <scheme val="minor"/>
          </rPr>
          <t>Descripción calculada automáticamente a partir de código del artículo</t>
        </r>
      </text>
    </comment>
    <comment ref="C481" authorId="1" shapeId="0">
      <text>
        <r>
          <rPr>
            <sz val="11"/>
            <color theme="1"/>
            <rFont val="Calibri"/>
            <family val="2"/>
            <scheme val="minor"/>
          </rPr>
          <t>Seleccione un valor de la lista</t>
        </r>
      </text>
    </comment>
    <comment ref="D481" authorId="1" shapeId="0">
      <text>
        <r>
          <rPr>
            <sz val="11"/>
            <color theme="1"/>
            <rFont val="Calibri"/>
            <family val="2"/>
            <scheme val="minor"/>
          </rPr>
          <t>Introduzca un número con dos decimales como máximo. Debe ser igual o mayor a la "Cantidad Real Consumida"</t>
        </r>
      </text>
    </comment>
    <comment ref="E481" authorId="1" shapeId="0">
      <text>
        <r>
          <rPr>
            <sz val="11"/>
            <color theme="1"/>
            <rFont val="Calibri"/>
            <family val="2"/>
            <scheme val="minor"/>
          </rPr>
          <t>Introduzca un número con dos decimales como máximo</t>
        </r>
      </text>
    </comment>
    <comment ref="F481" authorId="1" shapeId="0">
      <text>
        <r>
          <rPr>
            <sz val="11"/>
            <color theme="1"/>
            <rFont val="Calibri"/>
            <family val="2"/>
            <scheme val="minor"/>
          </rPr>
          <t>Monto calculado automáticamente por el sistema</t>
        </r>
      </text>
    </comment>
    <comment ref="A524" authorId="1" shapeId="0">
      <text>
        <r>
          <rPr>
            <sz val="11"/>
            <color theme="1"/>
            <rFont val="Calibri"/>
            <family val="2"/>
            <scheme val="minor"/>
          </rPr>
          <t>Introducir un texto con el nombre o referencia de la contratación</t>
        </r>
      </text>
    </comment>
    <comment ref="B524" authorId="1" shapeId="0">
      <text>
        <r>
          <rPr>
            <sz val="11"/>
            <color theme="1"/>
            <rFont val="Calibri"/>
            <family val="2"/>
            <scheme val="minor"/>
          </rPr>
          <t>Introduzca un texto con la finalidad de la contratación</t>
        </r>
      </text>
    </comment>
    <comment ref="C524" authorId="1" shapeId="0">
      <text>
        <r>
          <rPr>
            <sz val="11"/>
            <color theme="1"/>
            <rFont val="Calibri"/>
            <family val="2"/>
            <scheme val="minor"/>
          </rPr>
          <t>Seleccionar un valor del listado</t>
        </r>
      </text>
    </comment>
    <comment ref="D524" authorId="1" shapeId="0">
      <text>
        <r>
          <rPr>
            <sz val="11"/>
            <color theme="1"/>
            <rFont val="Calibri"/>
            <family val="2"/>
            <scheme val="minor"/>
          </rPr>
          <t>Seleccione el tipo de procedimiento</t>
        </r>
      </text>
    </comment>
    <comment ref="E524" authorId="1" shapeId="0">
      <text>
        <r>
          <rPr>
            <sz val="11"/>
            <color theme="1"/>
            <rFont val="Calibri"/>
            <family val="2"/>
            <scheme val="minor"/>
          </rPr>
          <t>Seleccione un valor de la lista</t>
        </r>
      </text>
    </comment>
    <comment ref="F524" authorId="1" shapeId="0">
      <text>
        <r>
          <rPr>
            <sz val="11"/>
            <color theme="1"/>
            <rFont val="Calibri"/>
            <family val="2"/>
            <scheme val="minor"/>
          </rPr>
          <t>Introduzca el código SNIP</t>
        </r>
      </text>
    </comment>
    <comment ref="C525" authorId="1" shapeId="0">
      <text>
        <r>
          <rPr>
            <sz val="11"/>
            <color theme="1"/>
            <rFont val="Calibri"/>
            <family val="2"/>
            <scheme val="minor"/>
          </rPr>
          <t>Introduzca la fecha de inicio del proceso, en formato dd-mm-aaaa</t>
        </r>
      </text>
    </comment>
    <comment ref="F5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text/>
    </comment>
    <comment ref="C527" authorId="1" shapeId="0">
      <text>
        <r>
          <rPr>
            <sz val="11"/>
            <color theme="1"/>
            <rFont val="Calibri"/>
            <family val="2"/>
            <scheme val="minor"/>
          </rPr>
          <t>Introduzca la fecha prevista de adjudicación, en formato dd-mm-aaaa</t>
        </r>
      </text>
    </comment>
    <comment ref="F527" authorId="1" shapeId="0">
      <text/>
    </comment>
    <comment ref="F528" authorId="1" shapeId="0">
      <text/>
    </comment>
    <comment ref="A530" authorId="1" shapeId="0">
      <text>
        <r>
          <rPr>
            <sz val="11"/>
            <color theme="1"/>
            <rFont val="Calibri"/>
            <family val="2"/>
            <scheme val="minor"/>
          </rPr>
          <t>Introduzca un codigo UNSPSC</t>
        </r>
      </text>
    </comment>
    <comment ref="B530" authorId="1" shapeId="0">
      <text>
        <r>
          <rPr>
            <sz val="11"/>
            <color theme="1"/>
            <rFont val="Calibri"/>
            <family val="2"/>
            <scheme val="minor"/>
          </rPr>
          <t>Descripción calculada automáticamente a partir de código del artículo</t>
        </r>
      </text>
    </comment>
    <comment ref="C530" authorId="1" shapeId="0">
      <text>
        <r>
          <rPr>
            <sz val="11"/>
            <color theme="1"/>
            <rFont val="Calibri"/>
            <family val="2"/>
            <scheme val="minor"/>
          </rPr>
          <t>Seleccione un valor de la lista</t>
        </r>
      </text>
    </comment>
    <comment ref="D530" authorId="1" shapeId="0">
      <text>
        <r>
          <rPr>
            <sz val="11"/>
            <color theme="1"/>
            <rFont val="Calibri"/>
            <family val="2"/>
            <scheme val="minor"/>
          </rPr>
          <t>Introduzca un número con dos decimales como máximo. Debe ser igual o mayor a la "Cantidad Real Consumida"</t>
        </r>
      </text>
    </comment>
    <comment ref="E530" authorId="1" shapeId="0">
      <text>
        <r>
          <rPr>
            <sz val="11"/>
            <color theme="1"/>
            <rFont val="Calibri"/>
            <family val="2"/>
            <scheme val="minor"/>
          </rPr>
          <t>Introduzca un número con dos decimales como máximo</t>
        </r>
      </text>
    </comment>
    <comment ref="F530" authorId="1" shapeId="0">
      <text>
        <r>
          <rPr>
            <sz val="11"/>
            <color theme="1"/>
            <rFont val="Calibri"/>
            <family val="2"/>
            <scheme val="minor"/>
          </rPr>
          <t>Monto calculado automáticamente por el sistema</t>
        </r>
      </text>
    </comment>
    <comment ref="A570" authorId="1" shapeId="0">
      <text>
        <r>
          <rPr>
            <sz val="11"/>
            <color theme="1"/>
            <rFont val="Calibri"/>
            <family val="2"/>
            <scheme val="minor"/>
          </rPr>
          <t>Introducir un texto con el nombre o referencia de la contratación</t>
        </r>
      </text>
    </comment>
    <comment ref="B570" authorId="1" shapeId="0">
      <text>
        <r>
          <rPr>
            <sz val="11"/>
            <color theme="1"/>
            <rFont val="Calibri"/>
            <family val="2"/>
            <scheme val="minor"/>
          </rPr>
          <t>Introduzca un texto con la finalidad de la contratación</t>
        </r>
      </text>
    </comment>
    <comment ref="C570" authorId="1" shapeId="0">
      <text>
        <r>
          <rPr>
            <sz val="11"/>
            <color theme="1"/>
            <rFont val="Calibri"/>
            <family val="2"/>
            <scheme val="minor"/>
          </rPr>
          <t>Seleccionar un valor del listado</t>
        </r>
      </text>
    </comment>
    <comment ref="D570" authorId="1" shapeId="0">
      <text>
        <r>
          <rPr>
            <sz val="11"/>
            <color theme="1"/>
            <rFont val="Calibri"/>
            <family val="2"/>
            <scheme val="minor"/>
          </rPr>
          <t>Seleccione el tipo de procedimiento</t>
        </r>
      </text>
    </comment>
    <comment ref="E570" authorId="1" shapeId="0">
      <text>
        <r>
          <rPr>
            <sz val="11"/>
            <color theme="1"/>
            <rFont val="Calibri"/>
            <family val="2"/>
            <scheme val="minor"/>
          </rPr>
          <t>Seleccione un valor de la lista</t>
        </r>
      </text>
    </comment>
    <comment ref="F570" authorId="1" shapeId="0">
      <text>
        <r>
          <rPr>
            <sz val="11"/>
            <color theme="1"/>
            <rFont val="Calibri"/>
            <family val="2"/>
            <scheme val="minor"/>
          </rPr>
          <t>Introduzca el código SNIP</t>
        </r>
      </text>
    </comment>
    <comment ref="C571" authorId="1" shapeId="0">
      <text>
        <r>
          <rPr>
            <sz val="11"/>
            <color theme="1"/>
            <rFont val="Calibri"/>
            <family val="2"/>
            <scheme val="minor"/>
          </rPr>
          <t>Introduzca la fecha de inicio del proceso, en formato dd-mm-aaaa</t>
        </r>
      </text>
    </comment>
    <comment ref="F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text/>
    </comment>
    <comment ref="C573" authorId="1" shapeId="0">
      <text>
        <r>
          <rPr>
            <sz val="11"/>
            <color theme="1"/>
            <rFont val="Calibri"/>
            <family val="2"/>
            <scheme val="minor"/>
          </rPr>
          <t>Introduzca la fecha prevista de adjudicación, en formato dd-mm-aaaa</t>
        </r>
      </text>
    </comment>
    <comment ref="F573" authorId="1" shapeId="0">
      <text/>
    </comment>
    <comment ref="F574" authorId="1" shapeId="0">
      <text/>
    </comment>
    <comment ref="A576" authorId="1" shapeId="0">
      <text>
        <r>
          <rPr>
            <sz val="11"/>
            <color theme="1"/>
            <rFont val="Calibri"/>
            <family val="2"/>
            <scheme val="minor"/>
          </rPr>
          <t>Introduzca un codigo UNSPSC</t>
        </r>
      </text>
    </comment>
    <comment ref="B576" authorId="1" shapeId="0">
      <text>
        <r>
          <rPr>
            <sz val="11"/>
            <color theme="1"/>
            <rFont val="Calibri"/>
            <family val="2"/>
            <scheme val="minor"/>
          </rPr>
          <t>Descripción calculada automáticamente a partir de código del artículo</t>
        </r>
      </text>
    </comment>
    <comment ref="C576" authorId="1" shapeId="0">
      <text>
        <r>
          <rPr>
            <sz val="11"/>
            <color theme="1"/>
            <rFont val="Calibri"/>
            <family val="2"/>
            <scheme val="minor"/>
          </rPr>
          <t>Seleccione un valor de la lista</t>
        </r>
      </text>
    </comment>
    <comment ref="D576" authorId="1" shapeId="0">
      <text>
        <r>
          <rPr>
            <sz val="11"/>
            <color theme="1"/>
            <rFont val="Calibri"/>
            <family val="2"/>
            <scheme val="minor"/>
          </rPr>
          <t>Introduzca un número con dos decimales como máximo. Debe ser igual o mayor a la "Cantidad Real Consumida"</t>
        </r>
      </text>
    </comment>
    <comment ref="E576" authorId="1" shapeId="0">
      <text>
        <r>
          <rPr>
            <sz val="11"/>
            <color theme="1"/>
            <rFont val="Calibri"/>
            <family val="2"/>
            <scheme val="minor"/>
          </rPr>
          <t>Introduzca un número con dos decimales como máximo</t>
        </r>
      </text>
    </comment>
    <comment ref="F576" authorId="1" shapeId="0">
      <text>
        <r>
          <rPr>
            <sz val="11"/>
            <color theme="1"/>
            <rFont val="Calibri"/>
            <family val="2"/>
            <scheme val="minor"/>
          </rPr>
          <t>Monto calculado automáticamente por el sistema</t>
        </r>
      </text>
    </comment>
    <comment ref="A595" authorId="1" shapeId="0">
      <text>
        <r>
          <rPr>
            <sz val="11"/>
            <color theme="1"/>
            <rFont val="Calibri"/>
            <family val="2"/>
            <scheme val="minor"/>
          </rPr>
          <t>Introducir un texto con el nombre o referencia de la contratación</t>
        </r>
      </text>
    </comment>
    <comment ref="B595" authorId="1" shapeId="0">
      <text>
        <r>
          <rPr>
            <sz val="11"/>
            <color theme="1"/>
            <rFont val="Calibri"/>
            <family val="2"/>
            <scheme val="minor"/>
          </rPr>
          <t>Introduzca un texto con la finalidad de la contratación</t>
        </r>
      </text>
    </comment>
    <comment ref="C595" authorId="1" shapeId="0">
      <text>
        <r>
          <rPr>
            <sz val="11"/>
            <color theme="1"/>
            <rFont val="Calibri"/>
            <family val="2"/>
            <scheme val="minor"/>
          </rPr>
          <t>Seleccionar un valor del listado</t>
        </r>
      </text>
    </comment>
    <comment ref="D595" authorId="1" shapeId="0">
      <text>
        <r>
          <rPr>
            <sz val="11"/>
            <color theme="1"/>
            <rFont val="Calibri"/>
            <family val="2"/>
            <scheme val="minor"/>
          </rPr>
          <t>Seleccione el tipo de procedimiento</t>
        </r>
      </text>
    </comment>
    <comment ref="E595" authorId="1" shapeId="0">
      <text>
        <r>
          <rPr>
            <sz val="11"/>
            <color theme="1"/>
            <rFont val="Calibri"/>
            <family val="2"/>
            <scheme val="minor"/>
          </rPr>
          <t>Seleccione un valor de la lista</t>
        </r>
      </text>
    </comment>
    <comment ref="F595" authorId="1" shapeId="0">
      <text>
        <r>
          <rPr>
            <sz val="11"/>
            <color theme="1"/>
            <rFont val="Calibri"/>
            <family val="2"/>
            <scheme val="minor"/>
          </rPr>
          <t>Introduzca el código SNIP</t>
        </r>
      </text>
    </comment>
    <comment ref="C596" authorId="1" shapeId="0">
      <text>
        <r>
          <rPr>
            <sz val="11"/>
            <color theme="1"/>
            <rFont val="Calibri"/>
            <family val="2"/>
            <scheme val="minor"/>
          </rPr>
          <t>Introduzca la fecha de inicio del proceso, en formato dd-mm-aaaa</t>
        </r>
      </text>
    </comment>
    <comment ref="F5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text/>
    </comment>
    <comment ref="C598" authorId="1" shapeId="0">
      <text>
        <r>
          <rPr>
            <sz val="11"/>
            <color theme="1"/>
            <rFont val="Calibri"/>
            <family val="2"/>
            <scheme val="minor"/>
          </rPr>
          <t>Introduzca la fecha prevista de adjudicación, en formato dd-mm-aaaa</t>
        </r>
      </text>
    </comment>
    <comment ref="F598" authorId="1" shapeId="0">
      <text/>
    </comment>
    <comment ref="F599" authorId="1" shapeId="0">
      <text/>
    </comment>
    <comment ref="A601" authorId="1" shapeId="0">
      <text>
        <r>
          <rPr>
            <sz val="11"/>
            <color theme="1"/>
            <rFont val="Calibri"/>
            <family val="2"/>
            <scheme val="minor"/>
          </rPr>
          <t>Introduzca un codigo UNSPSC</t>
        </r>
      </text>
    </comment>
    <comment ref="B601" authorId="1" shapeId="0">
      <text>
        <r>
          <rPr>
            <sz val="11"/>
            <color theme="1"/>
            <rFont val="Calibri"/>
            <family val="2"/>
            <scheme val="minor"/>
          </rPr>
          <t>Descripción calculada automáticamente a partir de código del artículo</t>
        </r>
      </text>
    </comment>
    <comment ref="C601" authorId="1" shapeId="0">
      <text>
        <r>
          <rPr>
            <sz val="11"/>
            <color theme="1"/>
            <rFont val="Calibri"/>
            <family val="2"/>
            <scheme val="minor"/>
          </rPr>
          <t>Seleccione un valor de la lista</t>
        </r>
      </text>
    </comment>
    <comment ref="D601" authorId="1" shapeId="0">
      <text>
        <r>
          <rPr>
            <sz val="11"/>
            <color theme="1"/>
            <rFont val="Calibri"/>
            <family val="2"/>
            <scheme val="minor"/>
          </rPr>
          <t>Introduzca un número con dos decimales como máximo. Debe ser igual o mayor a la "Cantidad Real Consumida"</t>
        </r>
      </text>
    </comment>
    <comment ref="E601" authorId="1" shapeId="0">
      <text>
        <r>
          <rPr>
            <sz val="11"/>
            <color theme="1"/>
            <rFont val="Calibri"/>
            <family val="2"/>
            <scheme val="minor"/>
          </rPr>
          <t>Introduzca un número con dos decimales como máximo</t>
        </r>
      </text>
    </comment>
    <comment ref="F601" authorId="1" shapeId="0">
      <text>
        <r>
          <rPr>
            <sz val="11"/>
            <color theme="1"/>
            <rFont val="Calibri"/>
            <family val="2"/>
            <scheme val="minor"/>
          </rPr>
          <t>Monto calculado automáticamente por el sistema</t>
        </r>
      </text>
    </comment>
    <comment ref="A625" authorId="1" shapeId="0">
      <text>
        <r>
          <rPr>
            <sz val="11"/>
            <color theme="1"/>
            <rFont val="Calibri"/>
            <family val="2"/>
            <scheme val="minor"/>
          </rPr>
          <t>Introducir un texto con el nombre o referencia de la contratación</t>
        </r>
      </text>
    </comment>
    <comment ref="B625" authorId="1" shapeId="0">
      <text>
        <r>
          <rPr>
            <sz val="11"/>
            <color theme="1"/>
            <rFont val="Calibri"/>
            <family val="2"/>
            <scheme val="minor"/>
          </rPr>
          <t>Introduzca un texto con la finalidad de la contratación</t>
        </r>
      </text>
    </comment>
    <comment ref="C625" authorId="1" shapeId="0">
      <text>
        <r>
          <rPr>
            <sz val="11"/>
            <color theme="1"/>
            <rFont val="Calibri"/>
            <family val="2"/>
            <scheme val="minor"/>
          </rPr>
          <t>Seleccionar un valor del listado</t>
        </r>
      </text>
    </comment>
    <comment ref="D625" authorId="1" shapeId="0">
      <text>
        <r>
          <rPr>
            <sz val="11"/>
            <color theme="1"/>
            <rFont val="Calibri"/>
            <family val="2"/>
            <scheme val="minor"/>
          </rPr>
          <t>Seleccione el tipo de procedimiento</t>
        </r>
      </text>
    </comment>
    <comment ref="E625" authorId="1" shapeId="0">
      <text>
        <r>
          <rPr>
            <sz val="11"/>
            <color theme="1"/>
            <rFont val="Calibri"/>
            <family val="2"/>
            <scheme val="minor"/>
          </rPr>
          <t>Seleccione un valor de la lista</t>
        </r>
      </text>
    </comment>
    <comment ref="F625" authorId="1" shapeId="0">
      <text>
        <r>
          <rPr>
            <sz val="11"/>
            <color theme="1"/>
            <rFont val="Calibri"/>
            <family val="2"/>
            <scheme val="minor"/>
          </rPr>
          <t>Introduzca el código SNIP</t>
        </r>
      </text>
    </comment>
    <comment ref="C626" authorId="1" shapeId="0">
      <text>
        <r>
          <rPr>
            <sz val="11"/>
            <color theme="1"/>
            <rFont val="Calibri"/>
            <family val="2"/>
            <scheme val="minor"/>
          </rPr>
          <t>Introduzca la fecha de inicio del proceso, en formato dd-mm-aaaa</t>
        </r>
      </text>
    </comment>
    <comment ref="F6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text/>
    </comment>
    <comment ref="C628" authorId="1" shapeId="0">
      <text>
        <r>
          <rPr>
            <sz val="11"/>
            <color theme="1"/>
            <rFont val="Calibri"/>
            <family val="2"/>
            <scheme val="minor"/>
          </rPr>
          <t>Introduzca la fecha prevista de adjudicación, en formato dd-mm-aaaa</t>
        </r>
      </text>
    </comment>
    <comment ref="F628" authorId="1" shapeId="0">
      <text/>
    </comment>
    <comment ref="F629" authorId="1" shapeId="0">
      <text/>
    </comment>
    <comment ref="A631" authorId="1" shapeId="0">
      <text>
        <r>
          <rPr>
            <sz val="11"/>
            <color theme="1"/>
            <rFont val="Calibri"/>
            <family val="2"/>
            <scheme val="minor"/>
          </rPr>
          <t>Introduzca un codigo UNSPSC</t>
        </r>
      </text>
    </comment>
    <comment ref="B631" authorId="1" shapeId="0">
      <text>
        <r>
          <rPr>
            <sz val="11"/>
            <color theme="1"/>
            <rFont val="Calibri"/>
            <family val="2"/>
            <scheme val="minor"/>
          </rPr>
          <t>Descripción calculada automáticamente a partir de código del artículo</t>
        </r>
      </text>
    </comment>
    <comment ref="C631" authorId="1" shapeId="0">
      <text>
        <r>
          <rPr>
            <sz val="11"/>
            <color theme="1"/>
            <rFont val="Calibri"/>
            <family val="2"/>
            <scheme val="minor"/>
          </rPr>
          <t>Seleccione un valor de la lista</t>
        </r>
      </text>
    </comment>
    <comment ref="D631" authorId="1" shapeId="0">
      <text>
        <r>
          <rPr>
            <sz val="11"/>
            <color theme="1"/>
            <rFont val="Calibri"/>
            <family val="2"/>
            <scheme val="minor"/>
          </rPr>
          <t>Introduzca un número con dos decimales como máximo. Debe ser igual o mayor a la "Cantidad Real Consumida"</t>
        </r>
      </text>
    </comment>
    <comment ref="E631" authorId="1" shapeId="0">
      <text>
        <r>
          <rPr>
            <sz val="11"/>
            <color theme="1"/>
            <rFont val="Calibri"/>
            <family val="2"/>
            <scheme val="minor"/>
          </rPr>
          <t>Introduzca un número con dos decimales como máximo</t>
        </r>
      </text>
    </comment>
    <comment ref="F631" authorId="1" shapeId="0">
      <text>
        <r>
          <rPr>
            <sz val="11"/>
            <color theme="1"/>
            <rFont val="Calibri"/>
            <family val="2"/>
            <scheme val="minor"/>
          </rPr>
          <t>Monto calculado automáticamente por el sistema</t>
        </r>
      </text>
    </comment>
    <comment ref="A642" authorId="1" shapeId="0">
      <text>
        <r>
          <rPr>
            <sz val="11"/>
            <color theme="1"/>
            <rFont val="Calibri"/>
            <family val="2"/>
            <scheme val="minor"/>
          </rPr>
          <t>Introducir un texto con el nombre o referencia de la contratación</t>
        </r>
      </text>
    </comment>
    <comment ref="B642" authorId="1" shapeId="0">
      <text>
        <r>
          <rPr>
            <sz val="11"/>
            <color theme="1"/>
            <rFont val="Calibri"/>
            <family val="2"/>
            <scheme val="minor"/>
          </rPr>
          <t>Introduzca un texto con la finalidad de la contratación</t>
        </r>
      </text>
    </comment>
    <comment ref="C642" authorId="1" shapeId="0">
      <text>
        <r>
          <rPr>
            <sz val="11"/>
            <color theme="1"/>
            <rFont val="Calibri"/>
            <family val="2"/>
            <scheme val="minor"/>
          </rPr>
          <t>Seleccionar un valor del listado</t>
        </r>
      </text>
    </comment>
    <comment ref="D642" authorId="1" shapeId="0">
      <text>
        <r>
          <rPr>
            <sz val="11"/>
            <color theme="1"/>
            <rFont val="Calibri"/>
            <family val="2"/>
            <scheme val="minor"/>
          </rPr>
          <t>Seleccione el tipo de procedimiento</t>
        </r>
      </text>
    </comment>
    <comment ref="E642" authorId="1" shapeId="0">
      <text>
        <r>
          <rPr>
            <sz val="11"/>
            <color theme="1"/>
            <rFont val="Calibri"/>
            <family val="2"/>
            <scheme val="minor"/>
          </rPr>
          <t>Seleccione un valor de la lista</t>
        </r>
      </text>
    </comment>
    <comment ref="F642" authorId="1" shapeId="0">
      <text>
        <r>
          <rPr>
            <sz val="11"/>
            <color theme="1"/>
            <rFont val="Calibri"/>
            <family val="2"/>
            <scheme val="minor"/>
          </rPr>
          <t>Introduzca el código SNIP</t>
        </r>
      </text>
    </comment>
    <comment ref="C643" authorId="1" shapeId="0">
      <text>
        <r>
          <rPr>
            <sz val="11"/>
            <color theme="1"/>
            <rFont val="Calibri"/>
            <family val="2"/>
            <scheme val="minor"/>
          </rPr>
          <t>Introduzca la fecha de inicio del proceso, en formato dd-mm-aaaa</t>
        </r>
      </text>
    </comment>
    <comment ref="F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text/>
    </comment>
    <comment ref="C645" authorId="1" shapeId="0">
      <text>
        <r>
          <rPr>
            <sz val="11"/>
            <color theme="1"/>
            <rFont val="Calibri"/>
            <family val="2"/>
            <scheme val="minor"/>
          </rPr>
          <t>Introduzca la fecha prevista de adjudicación, en formato dd-mm-aaaa</t>
        </r>
      </text>
    </comment>
    <comment ref="F645" authorId="1" shapeId="0">
      <text/>
    </comment>
    <comment ref="F646" authorId="1" shapeId="0">
      <text/>
    </comment>
    <comment ref="A648" authorId="1" shapeId="0">
      <text>
        <r>
          <rPr>
            <sz val="11"/>
            <color theme="1"/>
            <rFont val="Calibri"/>
            <family val="2"/>
            <scheme val="minor"/>
          </rPr>
          <t>Introduzca un codigo UNSPSC</t>
        </r>
      </text>
    </comment>
    <comment ref="B648" authorId="1" shapeId="0">
      <text>
        <r>
          <rPr>
            <sz val="11"/>
            <color theme="1"/>
            <rFont val="Calibri"/>
            <family val="2"/>
            <scheme val="minor"/>
          </rPr>
          <t>Descripción calculada automáticamente a partir de código del artículo</t>
        </r>
      </text>
    </comment>
    <comment ref="C648" authorId="1" shapeId="0">
      <text>
        <r>
          <rPr>
            <sz val="11"/>
            <color theme="1"/>
            <rFont val="Calibri"/>
            <family val="2"/>
            <scheme val="minor"/>
          </rPr>
          <t>Seleccione un valor de la lista</t>
        </r>
      </text>
    </comment>
    <comment ref="D648" authorId="1" shapeId="0">
      <text>
        <r>
          <rPr>
            <sz val="11"/>
            <color theme="1"/>
            <rFont val="Calibri"/>
            <family val="2"/>
            <scheme val="minor"/>
          </rPr>
          <t>Introduzca un número con dos decimales como máximo. Debe ser igual o mayor a la "Cantidad Real Consumida"</t>
        </r>
      </text>
    </comment>
    <comment ref="E648" authorId="1" shapeId="0">
      <text>
        <r>
          <rPr>
            <sz val="11"/>
            <color theme="1"/>
            <rFont val="Calibri"/>
            <family val="2"/>
            <scheme val="minor"/>
          </rPr>
          <t>Introduzca un número con dos decimales como máximo</t>
        </r>
      </text>
    </comment>
    <comment ref="F648" authorId="1" shapeId="0">
      <text>
        <r>
          <rPr>
            <sz val="11"/>
            <color theme="1"/>
            <rFont val="Calibri"/>
            <family val="2"/>
            <scheme val="minor"/>
          </rPr>
          <t>Monto calculado automáticamente por el sistema</t>
        </r>
      </text>
    </comment>
    <comment ref="A692" authorId="1" shapeId="0">
      <text>
        <r>
          <rPr>
            <sz val="11"/>
            <color theme="1"/>
            <rFont val="Calibri"/>
            <family val="2"/>
            <scheme val="minor"/>
          </rPr>
          <t>Introducir un texto con el nombre o referencia de la contratación</t>
        </r>
      </text>
    </comment>
    <comment ref="B692" authorId="1" shapeId="0">
      <text>
        <r>
          <rPr>
            <sz val="11"/>
            <color theme="1"/>
            <rFont val="Calibri"/>
            <family val="2"/>
            <scheme val="minor"/>
          </rPr>
          <t>Introduzca un texto con la finalidad de la contratación</t>
        </r>
      </text>
    </comment>
    <comment ref="C692" authorId="1" shapeId="0">
      <text>
        <r>
          <rPr>
            <sz val="11"/>
            <color theme="1"/>
            <rFont val="Calibri"/>
            <family val="2"/>
            <scheme val="minor"/>
          </rPr>
          <t>Seleccionar un valor del listado</t>
        </r>
      </text>
    </comment>
    <comment ref="D692" authorId="1" shapeId="0">
      <text>
        <r>
          <rPr>
            <sz val="11"/>
            <color theme="1"/>
            <rFont val="Calibri"/>
            <family val="2"/>
            <scheme val="minor"/>
          </rPr>
          <t>Seleccione el tipo de procedimiento</t>
        </r>
      </text>
    </comment>
    <comment ref="E692" authorId="1" shapeId="0">
      <text>
        <r>
          <rPr>
            <sz val="11"/>
            <color theme="1"/>
            <rFont val="Calibri"/>
            <family val="2"/>
            <scheme val="minor"/>
          </rPr>
          <t>Seleccione un valor de la lista</t>
        </r>
      </text>
    </comment>
    <comment ref="F692" authorId="1" shapeId="0">
      <text>
        <r>
          <rPr>
            <sz val="11"/>
            <color theme="1"/>
            <rFont val="Calibri"/>
            <family val="2"/>
            <scheme val="minor"/>
          </rPr>
          <t>Introduzca el código SNIP</t>
        </r>
      </text>
    </comment>
    <comment ref="C693" authorId="1" shapeId="0">
      <text>
        <r>
          <rPr>
            <sz val="11"/>
            <color theme="1"/>
            <rFont val="Calibri"/>
            <family val="2"/>
            <scheme val="minor"/>
          </rPr>
          <t>Introduzca la fecha de inicio del proceso, en formato dd-mm-aaaa</t>
        </r>
      </text>
    </comment>
    <comment ref="F6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1" shapeId="0">
      <text/>
    </comment>
    <comment ref="C695" authorId="1" shapeId="0">
      <text>
        <r>
          <rPr>
            <sz val="11"/>
            <color theme="1"/>
            <rFont val="Calibri"/>
            <family val="2"/>
            <scheme val="minor"/>
          </rPr>
          <t>Introduzca la fecha prevista de adjudicación, en formato dd-mm-aaaa</t>
        </r>
      </text>
    </comment>
    <comment ref="F695" authorId="1" shapeId="0">
      <text/>
    </comment>
    <comment ref="F696" authorId="1" shapeId="0">
      <text/>
    </comment>
    <comment ref="A698" authorId="1" shapeId="0">
      <text>
        <r>
          <rPr>
            <sz val="11"/>
            <color theme="1"/>
            <rFont val="Calibri"/>
            <family val="2"/>
            <scheme val="minor"/>
          </rPr>
          <t>Introduzca un codigo UNSPSC</t>
        </r>
      </text>
    </comment>
    <comment ref="B698" authorId="1" shapeId="0">
      <text>
        <r>
          <rPr>
            <sz val="11"/>
            <color theme="1"/>
            <rFont val="Calibri"/>
            <family val="2"/>
            <scheme val="minor"/>
          </rPr>
          <t>Descripción calculada automáticamente a partir de código del artículo</t>
        </r>
      </text>
    </comment>
    <comment ref="C698" authorId="1" shapeId="0">
      <text>
        <r>
          <rPr>
            <sz val="11"/>
            <color theme="1"/>
            <rFont val="Calibri"/>
            <family val="2"/>
            <scheme val="minor"/>
          </rPr>
          <t>Seleccione un valor de la lista</t>
        </r>
      </text>
    </comment>
    <comment ref="D698" authorId="1" shapeId="0">
      <text>
        <r>
          <rPr>
            <sz val="11"/>
            <color theme="1"/>
            <rFont val="Calibri"/>
            <family val="2"/>
            <scheme val="minor"/>
          </rPr>
          <t>Introduzca un número con dos decimales como máximo. Debe ser igual o mayor a la "Cantidad Real Consumida"</t>
        </r>
      </text>
    </comment>
    <comment ref="E698" authorId="1" shapeId="0">
      <text>
        <r>
          <rPr>
            <sz val="11"/>
            <color theme="1"/>
            <rFont val="Calibri"/>
            <family val="2"/>
            <scheme val="minor"/>
          </rPr>
          <t>Introduzca un número con dos decimales como máximo</t>
        </r>
      </text>
    </comment>
    <comment ref="F698" authorId="1" shapeId="0">
      <text>
        <r>
          <rPr>
            <sz val="11"/>
            <color theme="1"/>
            <rFont val="Calibri"/>
            <family val="2"/>
            <scheme val="minor"/>
          </rPr>
          <t>Monto calculado automáticamente por el sistema</t>
        </r>
      </text>
    </comment>
    <comment ref="A714" authorId="1" shapeId="0">
      <text>
        <r>
          <rPr>
            <sz val="11"/>
            <color theme="1"/>
            <rFont val="Calibri"/>
            <family val="2"/>
            <scheme val="minor"/>
          </rPr>
          <t>Introducir un texto con el nombre o referencia de la contratación</t>
        </r>
      </text>
    </comment>
    <comment ref="B714" authorId="1" shapeId="0">
      <text>
        <r>
          <rPr>
            <sz val="11"/>
            <color theme="1"/>
            <rFont val="Calibri"/>
            <family val="2"/>
            <scheme val="minor"/>
          </rPr>
          <t>Introduzca un texto con la finalidad de la contratación</t>
        </r>
      </text>
    </comment>
    <comment ref="C714" authorId="1" shapeId="0">
      <text>
        <r>
          <rPr>
            <sz val="11"/>
            <color theme="1"/>
            <rFont val="Calibri"/>
            <family val="2"/>
            <scheme val="minor"/>
          </rPr>
          <t>Seleccionar un valor del listado</t>
        </r>
      </text>
    </comment>
    <comment ref="D714" authorId="1" shapeId="0">
      <text>
        <r>
          <rPr>
            <sz val="11"/>
            <color theme="1"/>
            <rFont val="Calibri"/>
            <family val="2"/>
            <scheme val="minor"/>
          </rPr>
          <t>Seleccione el tipo de procedimiento</t>
        </r>
      </text>
    </comment>
    <comment ref="E714" authorId="1" shapeId="0">
      <text>
        <r>
          <rPr>
            <sz val="11"/>
            <color theme="1"/>
            <rFont val="Calibri"/>
            <family val="2"/>
            <scheme val="minor"/>
          </rPr>
          <t>Seleccione un valor de la lista</t>
        </r>
      </text>
    </comment>
    <comment ref="F714" authorId="1" shapeId="0">
      <text>
        <r>
          <rPr>
            <sz val="11"/>
            <color theme="1"/>
            <rFont val="Calibri"/>
            <family val="2"/>
            <scheme val="minor"/>
          </rPr>
          <t>Introduzca el código SNIP</t>
        </r>
      </text>
    </comment>
    <comment ref="C715" authorId="1" shapeId="0">
      <text>
        <r>
          <rPr>
            <sz val="11"/>
            <color theme="1"/>
            <rFont val="Calibri"/>
            <family val="2"/>
            <scheme val="minor"/>
          </rPr>
          <t>Introduzca la fecha de inicio del proceso, en formato dd-mm-aaaa</t>
        </r>
      </text>
    </comment>
    <comment ref="F7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1" shapeId="0">
      <text/>
    </comment>
    <comment ref="C717" authorId="1" shapeId="0">
      <text>
        <r>
          <rPr>
            <sz val="11"/>
            <color theme="1"/>
            <rFont val="Calibri"/>
            <family val="2"/>
            <scheme val="minor"/>
          </rPr>
          <t>Introduzca la fecha prevista de adjudicación, en formato dd-mm-aaaa</t>
        </r>
      </text>
    </comment>
    <comment ref="F717" authorId="1" shapeId="0">
      <text/>
    </comment>
    <comment ref="F718" authorId="1" shapeId="0">
      <text/>
    </comment>
    <comment ref="A720" authorId="1" shapeId="0">
      <text>
        <r>
          <rPr>
            <sz val="11"/>
            <color theme="1"/>
            <rFont val="Calibri"/>
            <family val="2"/>
            <scheme val="minor"/>
          </rPr>
          <t>Introduzca un codigo UNSPSC</t>
        </r>
      </text>
    </comment>
    <comment ref="B720" authorId="1" shapeId="0">
      <text>
        <r>
          <rPr>
            <sz val="11"/>
            <color theme="1"/>
            <rFont val="Calibri"/>
            <family val="2"/>
            <scheme val="minor"/>
          </rPr>
          <t>Descripción calculada automáticamente a partir de código del artículo</t>
        </r>
      </text>
    </comment>
    <comment ref="C720" authorId="1" shapeId="0">
      <text>
        <r>
          <rPr>
            <sz val="11"/>
            <color theme="1"/>
            <rFont val="Calibri"/>
            <family val="2"/>
            <scheme val="minor"/>
          </rPr>
          <t>Seleccione un valor de la lista</t>
        </r>
      </text>
    </comment>
    <comment ref="D720" authorId="1" shapeId="0">
      <text>
        <r>
          <rPr>
            <sz val="11"/>
            <color theme="1"/>
            <rFont val="Calibri"/>
            <family val="2"/>
            <scheme val="minor"/>
          </rPr>
          <t>Introduzca un número con dos decimales como máximo. Debe ser igual o mayor a la "Cantidad Real Consumida"</t>
        </r>
      </text>
    </comment>
    <comment ref="E720" authorId="1" shapeId="0">
      <text>
        <r>
          <rPr>
            <sz val="11"/>
            <color theme="1"/>
            <rFont val="Calibri"/>
            <family val="2"/>
            <scheme val="minor"/>
          </rPr>
          <t>Introduzca un número con dos decimales como máximo</t>
        </r>
      </text>
    </comment>
    <comment ref="F720" authorId="1" shapeId="0">
      <text>
        <r>
          <rPr>
            <sz val="11"/>
            <color theme="1"/>
            <rFont val="Calibri"/>
            <family val="2"/>
            <scheme val="minor"/>
          </rPr>
          <t>Monto calculado automáticamente por el sistema</t>
        </r>
      </text>
    </comment>
    <comment ref="A736" authorId="1" shapeId="0">
      <text>
        <r>
          <rPr>
            <sz val="11"/>
            <color theme="1"/>
            <rFont val="Calibri"/>
            <family val="2"/>
            <scheme val="minor"/>
          </rPr>
          <t>Introducir un texto con el nombre o referencia de la contratación</t>
        </r>
      </text>
    </comment>
    <comment ref="B736" authorId="1" shapeId="0">
      <text>
        <r>
          <rPr>
            <sz val="11"/>
            <color theme="1"/>
            <rFont val="Calibri"/>
            <family val="2"/>
            <scheme val="minor"/>
          </rPr>
          <t>Introduzca un texto con la finalidad de la contratación</t>
        </r>
      </text>
    </comment>
    <comment ref="C736" authorId="1" shapeId="0">
      <text>
        <r>
          <rPr>
            <sz val="11"/>
            <color theme="1"/>
            <rFont val="Calibri"/>
            <family val="2"/>
            <scheme val="minor"/>
          </rPr>
          <t>Seleccionar un valor del listado</t>
        </r>
      </text>
    </comment>
    <comment ref="D736" authorId="1" shapeId="0">
      <text>
        <r>
          <rPr>
            <sz val="11"/>
            <color theme="1"/>
            <rFont val="Calibri"/>
            <family val="2"/>
            <scheme val="minor"/>
          </rPr>
          <t>Seleccione el tipo de procedimiento</t>
        </r>
      </text>
    </comment>
    <comment ref="E736" authorId="1" shapeId="0">
      <text>
        <r>
          <rPr>
            <sz val="11"/>
            <color theme="1"/>
            <rFont val="Calibri"/>
            <family val="2"/>
            <scheme val="minor"/>
          </rPr>
          <t>Seleccione un valor de la lista</t>
        </r>
      </text>
    </comment>
    <comment ref="F736" authorId="1" shapeId="0">
      <text>
        <r>
          <rPr>
            <sz val="11"/>
            <color theme="1"/>
            <rFont val="Calibri"/>
            <family val="2"/>
            <scheme val="minor"/>
          </rPr>
          <t>Introduzca el código SNIP</t>
        </r>
      </text>
    </comment>
    <comment ref="C737" authorId="1" shapeId="0">
      <text>
        <r>
          <rPr>
            <sz val="11"/>
            <color theme="1"/>
            <rFont val="Calibri"/>
            <family val="2"/>
            <scheme val="minor"/>
          </rPr>
          <t>Introduzca la fecha de inicio del proceso, en formato dd-mm-aaaa</t>
        </r>
      </text>
    </comment>
    <comment ref="F7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text/>
    </comment>
    <comment ref="C739" authorId="1" shapeId="0">
      <text>
        <r>
          <rPr>
            <sz val="11"/>
            <color theme="1"/>
            <rFont val="Calibri"/>
            <family val="2"/>
            <scheme val="minor"/>
          </rPr>
          <t>Introduzca la fecha prevista de adjudicación, en formato dd-mm-aaaa</t>
        </r>
      </text>
    </comment>
    <comment ref="F739" authorId="1" shapeId="0">
      <text/>
    </comment>
    <comment ref="F740" authorId="1" shapeId="0">
      <text/>
    </comment>
    <comment ref="A742" authorId="1" shapeId="0">
      <text>
        <r>
          <rPr>
            <sz val="11"/>
            <color theme="1"/>
            <rFont val="Calibri"/>
            <family val="2"/>
            <scheme val="minor"/>
          </rPr>
          <t>Introduzca un codigo UNSPSC</t>
        </r>
      </text>
    </comment>
    <comment ref="B742" authorId="1" shapeId="0">
      <text>
        <r>
          <rPr>
            <sz val="11"/>
            <color theme="1"/>
            <rFont val="Calibri"/>
            <family val="2"/>
            <scheme val="minor"/>
          </rPr>
          <t>Descripción calculada automáticamente a partir de código del artículo</t>
        </r>
      </text>
    </comment>
    <comment ref="C742" authorId="1" shapeId="0">
      <text>
        <r>
          <rPr>
            <sz val="11"/>
            <color theme="1"/>
            <rFont val="Calibri"/>
            <family val="2"/>
            <scheme val="minor"/>
          </rPr>
          <t>Seleccione un valor de la lista</t>
        </r>
      </text>
    </comment>
    <comment ref="D742" authorId="1" shapeId="0">
      <text>
        <r>
          <rPr>
            <sz val="11"/>
            <color theme="1"/>
            <rFont val="Calibri"/>
            <family val="2"/>
            <scheme val="minor"/>
          </rPr>
          <t>Introduzca un número con dos decimales como máximo. Debe ser igual o mayor a la "Cantidad Real Consumida"</t>
        </r>
      </text>
    </comment>
    <comment ref="E742" authorId="1" shapeId="0">
      <text>
        <r>
          <rPr>
            <sz val="11"/>
            <color theme="1"/>
            <rFont val="Calibri"/>
            <family val="2"/>
            <scheme val="minor"/>
          </rPr>
          <t>Introduzca un número con dos decimales como máximo</t>
        </r>
      </text>
    </comment>
    <comment ref="F742" authorId="1" shapeId="0">
      <text>
        <r>
          <rPr>
            <sz val="11"/>
            <color theme="1"/>
            <rFont val="Calibri"/>
            <family val="2"/>
            <scheme val="minor"/>
          </rPr>
          <t>Monto calculado automáticamente por el sistema</t>
        </r>
      </text>
    </comment>
    <comment ref="A755" authorId="1" shapeId="0">
      <text>
        <r>
          <rPr>
            <sz val="11"/>
            <color theme="1"/>
            <rFont val="Calibri"/>
            <family val="2"/>
            <scheme val="minor"/>
          </rPr>
          <t>Introducir un texto con el nombre o referencia de la contratación</t>
        </r>
      </text>
    </comment>
    <comment ref="B755" authorId="1" shapeId="0">
      <text>
        <r>
          <rPr>
            <sz val="11"/>
            <color theme="1"/>
            <rFont val="Calibri"/>
            <family val="2"/>
            <scheme val="minor"/>
          </rPr>
          <t>Introduzca un texto con la finalidad de la contratación</t>
        </r>
      </text>
    </comment>
    <comment ref="C755" authorId="1" shapeId="0">
      <text>
        <r>
          <rPr>
            <sz val="11"/>
            <color theme="1"/>
            <rFont val="Calibri"/>
            <family val="2"/>
            <scheme val="minor"/>
          </rPr>
          <t>Seleccionar un valor del listado</t>
        </r>
      </text>
    </comment>
    <comment ref="D755" authorId="1" shapeId="0">
      <text>
        <r>
          <rPr>
            <sz val="11"/>
            <color theme="1"/>
            <rFont val="Calibri"/>
            <family val="2"/>
            <scheme val="minor"/>
          </rPr>
          <t>Seleccione el tipo de procedimiento</t>
        </r>
      </text>
    </comment>
    <comment ref="E755" authorId="1" shapeId="0">
      <text>
        <r>
          <rPr>
            <sz val="11"/>
            <color theme="1"/>
            <rFont val="Calibri"/>
            <family val="2"/>
            <scheme val="minor"/>
          </rPr>
          <t>Seleccione un valor de la lista</t>
        </r>
      </text>
    </comment>
    <comment ref="F755" authorId="1" shapeId="0">
      <text>
        <r>
          <rPr>
            <sz val="11"/>
            <color theme="1"/>
            <rFont val="Calibri"/>
            <family val="2"/>
            <scheme val="minor"/>
          </rPr>
          <t>Introduzca el código SNIP</t>
        </r>
      </text>
    </comment>
    <comment ref="C756" authorId="1" shapeId="0">
      <text>
        <r>
          <rPr>
            <sz val="11"/>
            <color theme="1"/>
            <rFont val="Calibri"/>
            <family val="2"/>
            <scheme val="minor"/>
          </rPr>
          <t>Introduzca la fecha de inicio del proceso, en formato dd-mm-aaaa</t>
        </r>
      </text>
    </comment>
    <comment ref="F7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text/>
    </comment>
    <comment ref="C758" authorId="1" shapeId="0">
      <text>
        <r>
          <rPr>
            <sz val="11"/>
            <color theme="1"/>
            <rFont val="Calibri"/>
            <family val="2"/>
            <scheme val="minor"/>
          </rPr>
          <t>Introduzca la fecha prevista de adjudicación, en formato dd-mm-aaaa</t>
        </r>
      </text>
    </comment>
    <comment ref="F758" authorId="1" shapeId="0">
      <text/>
    </comment>
    <comment ref="F759" authorId="1" shapeId="0">
      <text/>
    </comment>
    <comment ref="A761" authorId="1" shapeId="0">
      <text>
        <r>
          <rPr>
            <sz val="11"/>
            <color theme="1"/>
            <rFont val="Calibri"/>
            <family val="2"/>
            <scheme val="minor"/>
          </rPr>
          <t>Introduzca un codigo UNSPSC</t>
        </r>
      </text>
    </comment>
    <comment ref="B761" authorId="1" shapeId="0">
      <text>
        <r>
          <rPr>
            <sz val="11"/>
            <color theme="1"/>
            <rFont val="Calibri"/>
            <family val="2"/>
            <scheme val="minor"/>
          </rPr>
          <t>Descripción calculada automáticamente a partir de código del artículo</t>
        </r>
      </text>
    </comment>
    <comment ref="C761" authorId="1" shapeId="0">
      <text>
        <r>
          <rPr>
            <sz val="11"/>
            <color theme="1"/>
            <rFont val="Calibri"/>
            <family val="2"/>
            <scheme val="minor"/>
          </rPr>
          <t>Seleccione un valor de la lista</t>
        </r>
      </text>
    </comment>
    <comment ref="D761" authorId="1" shapeId="0">
      <text>
        <r>
          <rPr>
            <sz val="11"/>
            <color theme="1"/>
            <rFont val="Calibri"/>
            <family val="2"/>
            <scheme val="minor"/>
          </rPr>
          <t>Introduzca un número con dos decimales como máximo. Debe ser igual o mayor a la "Cantidad Real Consumida"</t>
        </r>
      </text>
    </comment>
    <comment ref="E761" authorId="1" shapeId="0">
      <text>
        <r>
          <rPr>
            <sz val="11"/>
            <color theme="1"/>
            <rFont val="Calibri"/>
            <family val="2"/>
            <scheme val="minor"/>
          </rPr>
          <t>Introduzca un número con dos decimales como máximo</t>
        </r>
      </text>
    </comment>
    <comment ref="F761" authorId="1" shapeId="0">
      <text>
        <r>
          <rPr>
            <sz val="11"/>
            <color theme="1"/>
            <rFont val="Calibri"/>
            <family val="2"/>
            <scheme val="minor"/>
          </rPr>
          <t>Monto calculado automáticamente por el sistema</t>
        </r>
      </text>
    </comment>
    <comment ref="A775" authorId="1" shapeId="0">
      <text>
        <r>
          <rPr>
            <sz val="11"/>
            <color theme="1"/>
            <rFont val="Calibri"/>
            <family val="2"/>
            <scheme val="minor"/>
          </rPr>
          <t>Introducir un texto con el nombre o referencia de la contratación</t>
        </r>
      </text>
    </comment>
    <comment ref="B775" authorId="1" shapeId="0">
      <text>
        <r>
          <rPr>
            <sz val="11"/>
            <color theme="1"/>
            <rFont val="Calibri"/>
            <family val="2"/>
            <scheme val="minor"/>
          </rPr>
          <t>Introduzca un texto con la finalidad de la contratación</t>
        </r>
      </text>
    </comment>
    <comment ref="C775" authorId="1" shapeId="0">
      <text>
        <r>
          <rPr>
            <sz val="11"/>
            <color theme="1"/>
            <rFont val="Calibri"/>
            <family val="2"/>
            <scheme val="minor"/>
          </rPr>
          <t>Seleccionar un valor del listado</t>
        </r>
      </text>
    </comment>
    <comment ref="D775" authorId="1" shapeId="0">
      <text>
        <r>
          <rPr>
            <sz val="11"/>
            <color theme="1"/>
            <rFont val="Calibri"/>
            <family val="2"/>
            <scheme val="minor"/>
          </rPr>
          <t>Seleccione el tipo de procedimiento</t>
        </r>
      </text>
    </comment>
    <comment ref="E775" authorId="1" shapeId="0">
      <text>
        <r>
          <rPr>
            <sz val="11"/>
            <color theme="1"/>
            <rFont val="Calibri"/>
            <family val="2"/>
            <scheme val="minor"/>
          </rPr>
          <t>Seleccione un valor de la lista</t>
        </r>
      </text>
    </comment>
    <comment ref="F775" authorId="1" shapeId="0">
      <text>
        <r>
          <rPr>
            <sz val="11"/>
            <color theme="1"/>
            <rFont val="Calibri"/>
            <family val="2"/>
            <scheme val="minor"/>
          </rPr>
          <t>Introduzca el código SNIP</t>
        </r>
      </text>
    </comment>
    <comment ref="C776" authorId="1" shapeId="0">
      <text>
        <r>
          <rPr>
            <sz val="11"/>
            <color theme="1"/>
            <rFont val="Calibri"/>
            <family val="2"/>
            <scheme val="minor"/>
          </rPr>
          <t>Introduzca la fecha de inicio del proceso, en formato dd-mm-aaaa</t>
        </r>
      </text>
    </comment>
    <comment ref="F7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text/>
    </comment>
    <comment ref="C778" authorId="1" shapeId="0">
      <text>
        <r>
          <rPr>
            <sz val="11"/>
            <color theme="1"/>
            <rFont val="Calibri"/>
            <family val="2"/>
            <scheme val="minor"/>
          </rPr>
          <t>Introduzca la fecha prevista de adjudicación, en formato dd-mm-aaaa</t>
        </r>
      </text>
    </comment>
    <comment ref="F778" authorId="1" shapeId="0">
      <text/>
    </comment>
    <comment ref="F779" authorId="1" shapeId="0">
      <text/>
    </comment>
    <comment ref="A781" authorId="1" shapeId="0">
      <text>
        <r>
          <rPr>
            <sz val="11"/>
            <color theme="1"/>
            <rFont val="Calibri"/>
            <family val="2"/>
            <scheme val="minor"/>
          </rPr>
          <t>Introduzca un codigo UNSPSC</t>
        </r>
      </text>
    </comment>
    <comment ref="B781" authorId="1" shapeId="0">
      <text>
        <r>
          <rPr>
            <sz val="11"/>
            <color theme="1"/>
            <rFont val="Calibri"/>
            <family val="2"/>
            <scheme val="minor"/>
          </rPr>
          <t>Descripción calculada automáticamente a partir de código del artículo</t>
        </r>
      </text>
    </comment>
    <comment ref="C781" authorId="1" shapeId="0">
      <text>
        <r>
          <rPr>
            <sz val="11"/>
            <color theme="1"/>
            <rFont val="Calibri"/>
            <family val="2"/>
            <scheme val="minor"/>
          </rPr>
          <t>Seleccione un valor de la lista</t>
        </r>
      </text>
    </comment>
    <comment ref="D781" authorId="1" shapeId="0">
      <text>
        <r>
          <rPr>
            <sz val="11"/>
            <color theme="1"/>
            <rFont val="Calibri"/>
            <family val="2"/>
            <scheme val="minor"/>
          </rPr>
          <t>Introduzca un número con dos decimales como máximo. Debe ser igual o mayor a la "Cantidad Real Consumida"</t>
        </r>
      </text>
    </comment>
    <comment ref="E781" authorId="1" shapeId="0">
      <text>
        <r>
          <rPr>
            <sz val="11"/>
            <color theme="1"/>
            <rFont val="Calibri"/>
            <family val="2"/>
            <scheme val="minor"/>
          </rPr>
          <t>Introduzca un número con dos decimales como máximo</t>
        </r>
      </text>
    </comment>
    <comment ref="F781" authorId="1" shapeId="0">
      <text>
        <r>
          <rPr>
            <sz val="11"/>
            <color theme="1"/>
            <rFont val="Calibri"/>
            <family val="2"/>
            <scheme val="minor"/>
          </rPr>
          <t>Monto calculado automáticamente por el sistema</t>
        </r>
      </text>
    </comment>
    <comment ref="A790" authorId="1" shapeId="0">
      <text>
        <r>
          <rPr>
            <sz val="11"/>
            <color theme="1"/>
            <rFont val="Calibri"/>
            <family val="2"/>
            <scheme val="minor"/>
          </rPr>
          <t>Introducir un texto con el nombre o referencia de la contratación</t>
        </r>
      </text>
    </comment>
    <comment ref="B790" authorId="1" shapeId="0">
      <text>
        <r>
          <rPr>
            <sz val="11"/>
            <color theme="1"/>
            <rFont val="Calibri"/>
            <family val="2"/>
            <scheme val="minor"/>
          </rPr>
          <t>Introduzca un texto con la finalidad de la contratación</t>
        </r>
      </text>
    </comment>
    <comment ref="C790" authorId="1" shapeId="0">
      <text>
        <r>
          <rPr>
            <sz val="11"/>
            <color theme="1"/>
            <rFont val="Calibri"/>
            <family val="2"/>
            <scheme val="minor"/>
          </rPr>
          <t>Seleccionar un valor del listado</t>
        </r>
      </text>
    </comment>
    <comment ref="D790" authorId="1" shapeId="0">
      <text>
        <r>
          <rPr>
            <sz val="11"/>
            <color theme="1"/>
            <rFont val="Calibri"/>
            <family val="2"/>
            <scheme val="minor"/>
          </rPr>
          <t>Seleccione el tipo de procedimiento</t>
        </r>
      </text>
    </comment>
    <comment ref="E790" authorId="1" shapeId="0">
      <text>
        <r>
          <rPr>
            <sz val="11"/>
            <color theme="1"/>
            <rFont val="Calibri"/>
            <family val="2"/>
            <scheme val="minor"/>
          </rPr>
          <t>Seleccione un valor de la lista</t>
        </r>
      </text>
    </comment>
    <comment ref="F790" authorId="1" shapeId="0">
      <text>
        <r>
          <rPr>
            <sz val="11"/>
            <color theme="1"/>
            <rFont val="Calibri"/>
            <family val="2"/>
            <scheme val="minor"/>
          </rPr>
          <t>Introduzca el código SNIP</t>
        </r>
      </text>
    </comment>
    <comment ref="C791" authorId="1" shapeId="0">
      <text>
        <r>
          <rPr>
            <sz val="11"/>
            <color theme="1"/>
            <rFont val="Calibri"/>
            <family val="2"/>
            <scheme val="minor"/>
          </rPr>
          <t>Introduzca la fecha de inicio del proceso, en formato dd-mm-aaaa</t>
        </r>
      </text>
    </comment>
    <comment ref="F7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text/>
    </comment>
    <comment ref="C793" authorId="1" shapeId="0">
      <text>
        <r>
          <rPr>
            <sz val="11"/>
            <color theme="1"/>
            <rFont val="Calibri"/>
            <family val="2"/>
            <scheme val="minor"/>
          </rPr>
          <t>Introduzca la fecha prevista de adjudicación, en formato dd-mm-aaaa</t>
        </r>
      </text>
    </comment>
    <comment ref="F793" authorId="1" shapeId="0">
      <text/>
    </comment>
    <comment ref="F794" authorId="1" shapeId="0">
      <text/>
    </comment>
    <comment ref="A796" authorId="1" shapeId="0">
      <text>
        <r>
          <rPr>
            <sz val="11"/>
            <color theme="1"/>
            <rFont val="Calibri"/>
            <family val="2"/>
            <scheme val="minor"/>
          </rPr>
          <t>Introduzca un codigo UNSPSC</t>
        </r>
      </text>
    </comment>
    <comment ref="B796" authorId="1" shapeId="0">
      <text>
        <r>
          <rPr>
            <sz val="11"/>
            <color theme="1"/>
            <rFont val="Calibri"/>
            <family val="2"/>
            <scheme val="minor"/>
          </rPr>
          <t>Descripción calculada automáticamente a partir de código del artículo</t>
        </r>
      </text>
    </comment>
    <comment ref="C796" authorId="1" shapeId="0">
      <text>
        <r>
          <rPr>
            <sz val="11"/>
            <color theme="1"/>
            <rFont val="Calibri"/>
            <family val="2"/>
            <scheme val="minor"/>
          </rPr>
          <t>Seleccione un valor de la lista</t>
        </r>
      </text>
    </comment>
    <comment ref="D796" authorId="1" shapeId="0">
      <text>
        <r>
          <rPr>
            <sz val="11"/>
            <color theme="1"/>
            <rFont val="Calibri"/>
            <family val="2"/>
            <scheme val="minor"/>
          </rPr>
          <t>Introduzca un número con dos decimales como máximo. Debe ser igual o mayor a la "Cantidad Real Consumida"</t>
        </r>
      </text>
    </comment>
    <comment ref="E796" authorId="1" shapeId="0">
      <text>
        <r>
          <rPr>
            <sz val="11"/>
            <color theme="1"/>
            <rFont val="Calibri"/>
            <family val="2"/>
            <scheme val="minor"/>
          </rPr>
          <t>Introduzca un número con dos decimales como máximo</t>
        </r>
      </text>
    </comment>
    <comment ref="F796" authorId="1" shapeId="0">
      <text>
        <r>
          <rPr>
            <sz val="11"/>
            <color theme="1"/>
            <rFont val="Calibri"/>
            <family val="2"/>
            <scheme val="minor"/>
          </rPr>
          <t>Monto calculado automáticamente por el sistema</t>
        </r>
      </text>
    </comment>
    <comment ref="A804" authorId="1" shapeId="0">
      <text>
        <r>
          <rPr>
            <sz val="11"/>
            <color theme="1"/>
            <rFont val="Calibri"/>
            <family val="2"/>
            <scheme val="minor"/>
          </rPr>
          <t>Introducir un texto con el nombre o referencia de la contratación</t>
        </r>
      </text>
    </comment>
    <comment ref="B804" authorId="1" shapeId="0">
      <text>
        <r>
          <rPr>
            <sz val="11"/>
            <color theme="1"/>
            <rFont val="Calibri"/>
            <family val="2"/>
            <scheme val="minor"/>
          </rPr>
          <t>Introduzca un texto con la finalidad de la contratación</t>
        </r>
      </text>
    </comment>
    <comment ref="C804" authorId="1" shapeId="0">
      <text>
        <r>
          <rPr>
            <sz val="11"/>
            <color theme="1"/>
            <rFont val="Calibri"/>
            <family val="2"/>
            <scheme val="minor"/>
          </rPr>
          <t>Seleccionar un valor del listado</t>
        </r>
      </text>
    </comment>
    <comment ref="D804" authorId="1" shapeId="0">
      <text>
        <r>
          <rPr>
            <sz val="11"/>
            <color theme="1"/>
            <rFont val="Calibri"/>
            <family val="2"/>
            <scheme val="minor"/>
          </rPr>
          <t>Seleccione el tipo de procedimiento</t>
        </r>
      </text>
    </comment>
    <comment ref="E804" authorId="1" shapeId="0">
      <text>
        <r>
          <rPr>
            <sz val="11"/>
            <color theme="1"/>
            <rFont val="Calibri"/>
            <family val="2"/>
            <scheme val="minor"/>
          </rPr>
          <t>Seleccione un valor de la lista</t>
        </r>
      </text>
    </comment>
    <comment ref="F804" authorId="1" shapeId="0">
      <text>
        <r>
          <rPr>
            <sz val="11"/>
            <color theme="1"/>
            <rFont val="Calibri"/>
            <family val="2"/>
            <scheme val="minor"/>
          </rPr>
          <t>Introduzca el código SNIP</t>
        </r>
      </text>
    </comment>
    <comment ref="C805" authorId="1" shapeId="0">
      <text>
        <r>
          <rPr>
            <sz val="11"/>
            <color theme="1"/>
            <rFont val="Calibri"/>
            <family val="2"/>
            <scheme val="minor"/>
          </rPr>
          <t>Introduzca la fecha de inicio del proceso, en formato dd-mm-aaaa</t>
        </r>
      </text>
    </comment>
    <comment ref="F8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text/>
    </comment>
    <comment ref="C807" authorId="1" shapeId="0">
      <text>
        <r>
          <rPr>
            <sz val="11"/>
            <color theme="1"/>
            <rFont val="Calibri"/>
            <family val="2"/>
            <scheme val="minor"/>
          </rPr>
          <t>Introduzca la fecha prevista de adjudicación, en formato dd-mm-aaaa</t>
        </r>
      </text>
    </comment>
    <comment ref="F807" authorId="1" shapeId="0">
      <text/>
    </comment>
    <comment ref="F808" authorId="1" shapeId="0">
      <text/>
    </comment>
    <comment ref="A810" authorId="1" shapeId="0">
      <text>
        <r>
          <rPr>
            <sz val="11"/>
            <color theme="1"/>
            <rFont val="Calibri"/>
            <family val="2"/>
            <scheme val="minor"/>
          </rPr>
          <t>Introduzca un codigo UNSPSC</t>
        </r>
      </text>
    </comment>
    <comment ref="B810" authorId="1" shapeId="0">
      <text>
        <r>
          <rPr>
            <sz val="11"/>
            <color theme="1"/>
            <rFont val="Calibri"/>
            <family val="2"/>
            <scheme val="minor"/>
          </rPr>
          <t>Descripción calculada automáticamente a partir de código del artículo</t>
        </r>
      </text>
    </comment>
    <comment ref="C810" authorId="1" shapeId="0">
      <text>
        <r>
          <rPr>
            <sz val="11"/>
            <color theme="1"/>
            <rFont val="Calibri"/>
            <family val="2"/>
            <scheme val="minor"/>
          </rPr>
          <t>Seleccione un valor de la lista</t>
        </r>
      </text>
    </comment>
    <comment ref="D810" authorId="1" shapeId="0">
      <text>
        <r>
          <rPr>
            <sz val="11"/>
            <color theme="1"/>
            <rFont val="Calibri"/>
            <family val="2"/>
            <scheme val="minor"/>
          </rPr>
          <t>Introduzca un número con dos decimales como máximo. Debe ser igual o mayor a la "Cantidad Real Consumida"</t>
        </r>
      </text>
    </comment>
    <comment ref="E810" authorId="1" shapeId="0">
      <text>
        <r>
          <rPr>
            <sz val="11"/>
            <color theme="1"/>
            <rFont val="Calibri"/>
            <family val="2"/>
            <scheme val="minor"/>
          </rPr>
          <t>Introduzca un número con dos decimales como máximo</t>
        </r>
      </text>
    </comment>
    <comment ref="F810" authorId="1" shapeId="0">
      <text>
        <r>
          <rPr>
            <sz val="11"/>
            <color theme="1"/>
            <rFont val="Calibri"/>
            <family val="2"/>
            <scheme val="minor"/>
          </rPr>
          <t>Monto calculado automáticamente por el sistema</t>
        </r>
      </text>
    </comment>
    <comment ref="A817" authorId="1" shapeId="0">
      <text>
        <r>
          <rPr>
            <sz val="11"/>
            <color theme="1"/>
            <rFont val="Calibri"/>
            <family val="2"/>
            <scheme val="minor"/>
          </rPr>
          <t>Introducir un texto con el nombre o referencia de la contratación</t>
        </r>
      </text>
    </comment>
    <comment ref="B817" authorId="1" shapeId="0">
      <text>
        <r>
          <rPr>
            <sz val="11"/>
            <color theme="1"/>
            <rFont val="Calibri"/>
            <family val="2"/>
            <scheme val="minor"/>
          </rPr>
          <t>Introduzca un texto con la finalidad de la contratación</t>
        </r>
      </text>
    </comment>
    <comment ref="C817" authorId="1" shapeId="0">
      <text>
        <r>
          <rPr>
            <sz val="11"/>
            <color theme="1"/>
            <rFont val="Calibri"/>
            <family val="2"/>
            <scheme val="minor"/>
          </rPr>
          <t>Seleccionar un valor del listado</t>
        </r>
      </text>
    </comment>
    <comment ref="D817" authorId="1" shapeId="0">
      <text>
        <r>
          <rPr>
            <sz val="11"/>
            <color theme="1"/>
            <rFont val="Calibri"/>
            <family val="2"/>
            <scheme val="minor"/>
          </rPr>
          <t>Seleccione el tipo de procedimiento</t>
        </r>
      </text>
    </comment>
    <comment ref="E817" authorId="1" shapeId="0">
      <text>
        <r>
          <rPr>
            <sz val="11"/>
            <color theme="1"/>
            <rFont val="Calibri"/>
            <family val="2"/>
            <scheme val="minor"/>
          </rPr>
          <t>Seleccione un valor de la lista</t>
        </r>
      </text>
    </comment>
    <comment ref="F817" authorId="1" shapeId="0">
      <text>
        <r>
          <rPr>
            <sz val="11"/>
            <color theme="1"/>
            <rFont val="Calibri"/>
            <family val="2"/>
            <scheme val="minor"/>
          </rPr>
          <t>Introduzca el código SNIP</t>
        </r>
      </text>
    </comment>
    <comment ref="C818" authorId="1" shapeId="0">
      <text>
        <r>
          <rPr>
            <sz val="11"/>
            <color theme="1"/>
            <rFont val="Calibri"/>
            <family val="2"/>
            <scheme val="minor"/>
          </rPr>
          <t>Introduzca la fecha de inicio del proceso, en formato dd-mm-aaaa</t>
        </r>
      </text>
    </comment>
    <comment ref="F8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text/>
    </comment>
    <comment ref="C820" authorId="1" shapeId="0">
      <text>
        <r>
          <rPr>
            <sz val="11"/>
            <color theme="1"/>
            <rFont val="Calibri"/>
            <family val="2"/>
            <scheme val="minor"/>
          </rPr>
          <t>Introduzca la fecha prevista de adjudicación, en formato dd-mm-aaaa</t>
        </r>
      </text>
    </comment>
    <comment ref="F820" authorId="1" shapeId="0">
      <text/>
    </comment>
    <comment ref="F821" authorId="1" shapeId="0">
      <text/>
    </comment>
    <comment ref="A823" authorId="1" shapeId="0">
      <text>
        <r>
          <rPr>
            <sz val="11"/>
            <color theme="1"/>
            <rFont val="Calibri"/>
            <family val="2"/>
            <scheme val="minor"/>
          </rPr>
          <t>Introduzca un codigo UNSPSC</t>
        </r>
      </text>
    </comment>
    <comment ref="B823" authorId="1" shapeId="0">
      <text>
        <r>
          <rPr>
            <sz val="11"/>
            <color theme="1"/>
            <rFont val="Calibri"/>
            <family val="2"/>
            <scheme val="minor"/>
          </rPr>
          <t>Descripción calculada automáticamente a partir de código del artículo</t>
        </r>
      </text>
    </comment>
    <comment ref="C823" authorId="1" shapeId="0">
      <text>
        <r>
          <rPr>
            <sz val="11"/>
            <color theme="1"/>
            <rFont val="Calibri"/>
            <family val="2"/>
            <scheme val="minor"/>
          </rPr>
          <t>Seleccione un valor de la lista</t>
        </r>
      </text>
    </comment>
    <comment ref="D823" authorId="1" shapeId="0">
      <text>
        <r>
          <rPr>
            <sz val="11"/>
            <color theme="1"/>
            <rFont val="Calibri"/>
            <family val="2"/>
            <scheme val="minor"/>
          </rPr>
          <t>Introduzca un número con dos decimales como máximo. Debe ser igual o mayor a la "Cantidad Real Consumida"</t>
        </r>
      </text>
    </comment>
    <comment ref="E823" authorId="1" shapeId="0">
      <text>
        <r>
          <rPr>
            <sz val="11"/>
            <color theme="1"/>
            <rFont val="Calibri"/>
            <family val="2"/>
            <scheme val="minor"/>
          </rPr>
          <t>Introduzca un número con dos decimales como máximo</t>
        </r>
      </text>
    </comment>
    <comment ref="F823" authorId="1" shapeId="0">
      <text>
        <r>
          <rPr>
            <sz val="11"/>
            <color theme="1"/>
            <rFont val="Calibri"/>
            <family val="2"/>
            <scheme val="minor"/>
          </rPr>
          <t>Monto calculado automáticamente por el sistema</t>
        </r>
      </text>
    </comment>
    <comment ref="A840" authorId="1" shapeId="0">
      <text>
        <r>
          <rPr>
            <sz val="11"/>
            <color theme="1"/>
            <rFont val="Calibri"/>
            <family val="2"/>
            <scheme val="minor"/>
          </rPr>
          <t>Introducir un texto con el nombre o referencia de la contratación</t>
        </r>
      </text>
    </comment>
    <comment ref="B840" authorId="1" shapeId="0">
      <text>
        <r>
          <rPr>
            <sz val="11"/>
            <color theme="1"/>
            <rFont val="Calibri"/>
            <family val="2"/>
            <scheme val="minor"/>
          </rPr>
          <t>Introduzca un texto con la finalidad de la contratación</t>
        </r>
      </text>
    </comment>
    <comment ref="C840" authorId="1" shapeId="0">
      <text>
        <r>
          <rPr>
            <sz val="11"/>
            <color theme="1"/>
            <rFont val="Calibri"/>
            <family val="2"/>
            <scheme val="minor"/>
          </rPr>
          <t>Seleccionar un valor del listado</t>
        </r>
      </text>
    </comment>
    <comment ref="D840" authorId="1" shapeId="0">
      <text>
        <r>
          <rPr>
            <sz val="11"/>
            <color theme="1"/>
            <rFont val="Calibri"/>
            <family val="2"/>
            <scheme val="minor"/>
          </rPr>
          <t>Seleccione el tipo de procedimiento</t>
        </r>
      </text>
    </comment>
    <comment ref="E840" authorId="1" shapeId="0">
      <text>
        <r>
          <rPr>
            <sz val="11"/>
            <color theme="1"/>
            <rFont val="Calibri"/>
            <family val="2"/>
            <scheme val="minor"/>
          </rPr>
          <t>Seleccione un valor de la lista</t>
        </r>
      </text>
    </comment>
    <comment ref="F840" authorId="1" shapeId="0">
      <text>
        <r>
          <rPr>
            <sz val="11"/>
            <color theme="1"/>
            <rFont val="Calibri"/>
            <family val="2"/>
            <scheme val="minor"/>
          </rPr>
          <t>Introduzca el código SNIP</t>
        </r>
      </text>
    </comment>
    <comment ref="C841" authorId="1" shapeId="0">
      <text>
        <r>
          <rPr>
            <sz val="11"/>
            <color theme="1"/>
            <rFont val="Calibri"/>
            <family val="2"/>
            <scheme val="minor"/>
          </rPr>
          <t>Introduzca la fecha de inicio del proceso, en formato dd-mm-aaaa</t>
        </r>
      </text>
    </comment>
    <comment ref="F8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text/>
    </comment>
    <comment ref="C843" authorId="1" shapeId="0">
      <text>
        <r>
          <rPr>
            <sz val="11"/>
            <color theme="1"/>
            <rFont val="Calibri"/>
            <family val="2"/>
            <scheme val="minor"/>
          </rPr>
          <t>Introduzca la fecha prevista de adjudicación, en formato dd-mm-aaaa</t>
        </r>
      </text>
    </comment>
    <comment ref="F843" authorId="1" shapeId="0">
      <text/>
    </comment>
    <comment ref="F844" authorId="1" shapeId="0">
      <text/>
    </comment>
    <comment ref="A846" authorId="1" shapeId="0">
      <text>
        <r>
          <rPr>
            <sz val="11"/>
            <color theme="1"/>
            <rFont val="Calibri"/>
            <family val="2"/>
            <scheme val="minor"/>
          </rPr>
          <t>Introduzca un codigo UNSPSC</t>
        </r>
      </text>
    </comment>
    <comment ref="B846" authorId="1" shapeId="0">
      <text>
        <r>
          <rPr>
            <sz val="11"/>
            <color theme="1"/>
            <rFont val="Calibri"/>
            <family val="2"/>
            <scheme val="minor"/>
          </rPr>
          <t>Descripción calculada automáticamente a partir de código del artículo</t>
        </r>
      </text>
    </comment>
    <comment ref="C846" authorId="1" shapeId="0">
      <text>
        <r>
          <rPr>
            <sz val="11"/>
            <color theme="1"/>
            <rFont val="Calibri"/>
            <family val="2"/>
            <scheme val="minor"/>
          </rPr>
          <t>Seleccione un valor de la lista</t>
        </r>
      </text>
    </comment>
    <comment ref="D846" authorId="1" shapeId="0">
      <text>
        <r>
          <rPr>
            <sz val="11"/>
            <color theme="1"/>
            <rFont val="Calibri"/>
            <family val="2"/>
            <scheme val="minor"/>
          </rPr>
          <t>Introduzca un número con dos decimales como máximo. Debe ser igual o mayor a la "Cantidad Real Consumida"</t>
        </r>
      </text>
    </comment>
    <comment ref="E846" authorId="1" shapeId="0">
      <text>
        <r>
          <rPr>
            <sz val="11"/>
            <color theme="1"/>
            <rFont val="Calibri"/>
            <family val="2"/>
            <scheme val="minor"/>
          </rPr>
          <t>Introduzca un número con dos decimales como máximo</t>
        </r>
      </text>
    </comment>
    <comment ref="F846" authorId="1" shapeId="0">
      <text>
        <r>
          <rPr>
            <sz val="11"/>
            <color theme="1"/>
            <rFont val="Calibri"/>
            <family val="2"/>
            <scheme val="minor"/>
          </rPr>
          <t>Monto calculado automáticamente por el sistema</t>
        </r>
      </text>
    </comment>
    <comment ref="A857" authorId="1" shapeId="0">
      <text>
        <r>
          <rPr>
            <sz val="11"/>
            <color theme="1"/>
            <rFont val="Calibri"/>
            <family val="2"/>
            <scheme val="minor"/>
          </rPr>
          <t>Introducir un texto con el nombre o referencia de la contratación</t>
        </r>
      </text>
    </comment>
    <comment ref="B857" authorId="1" shapeId="0">
      <text>
        <r>
          <rPr>
            <sz val="11"/>
            <color theme="1"/>
            <rFont val="Calibri"/>
            <family val="2"/>
            <scheme val="minor"/>
          </rPr>
          <t>Introduzca un texto con la finalidad de la contratación</t>
        </r>
      </text>
    </comment>
    <comment ref="C857" authorId="1" shapeId="0">
      <text>
        <r>
          <rPr>
            <sz val="11"/>
            <color theme="1"/>
            <rFont val="Calibri"/>
            <family val="2"/>
            <scheme val="minor"/>
          </rPr>
          <t>Seleccionar un valor del listado</t>
        </r>
      </text>
    </comment>
    <comment ref="D857" authorId="1" shapeId="0">
      <text>
        <r>
          <rPr>
            <sz val="11"/>
            <color theme="1"/>
            <rFont val="Calibri"/>
            <family val="2"/>
            <scheme val="minor"/>
          </rPr>
          <t>Seleccione el tipo de procedimiento</t>
        </r>
      </text>
    </comment>
    <comment ref="E857" authorId="1" shapeId="0">
      <text>
        <r>
          <rPr>
            <sz val="11"/>
            <color theme="1"/>
            <rFont val="Calibri"/>
            <family val="2"/>
            <scheme val="minor"/>
          </rPr>
          <t>Seleccione un valor de la lista</t>
        </r>
      </text>
    </comment>
    <comment ref="F857" authorId="1" shapeId="0">
      <text>
        <r>
          <rPr>
            <sz val="11"/>
            <color theme="1"/>
            <rFont val="Calibri"/>
            <family val="2"/>
            <scheme val="minor"/>
          </rPr>
          <t>Introduzca el código SNIP</t>
        </r>
      </text>
    </comment>
    <comment ref="C858" authorId="1" shapeId="0">
      <text>
        <r>
          <rPr>
            <sz val="11"/>
            <color theme="1"/>
            <rFont val="Calibri"/>
            <family val="2"/>
            <scheme val="minor"/>
          </rPr>
          <t>Introduzca la fecha de inicio del proceso, en formato dd-mm-aaaa</t>
        </r>
      </text>
    </comment>
    <comment ref="F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text/>
    </comment>
    <comment ref="C860" authorId="1" shapeId="0">
      <text>
        <r>
          <rPr>
            <sz val="11"/>
            <color theme="1"/>
            <rFont val="Calibri"/>
            <family val="2"/>
            <scheme val="minor"/>
          </rPr>
          <t>Introduzca la fecha prevista de adjudicación, en formato dd-mm-aaaa</t>
        </r>
      </text>
    </comment>
    <comment ref="F860" authorId="1" shapeId="0">
      <text/>
    </comment>
    <comment ref="F861" authorId="1" shapeId="0">
      <text/>
    </comment>
    <comment ref="A863" authorId="1" shapeId="0">
      <text>
        <r>
          <rPr>
            <sz val="11"/>
            <color theme="1"/>
            <rFont val="Calibri"/>
            <family val="2"/>
            <scheme val="minor"/>
          </rPr>
          <t>Introduzca un codigo UNSPSC</t>
        </r>
      </text>
    </comment>
    <comment ref="B863" authorId="1" shapeId="0">
      <text>
        <r>
          <rPr>
            <sz val="11"/>
            <color theme="1"/>
            <rFont val="Calibri"/>
            <family val="2"/>
            <scheme val="minor"/>
          </rPr>
          <t>Descripción calculada automáticamente a partir de código del artículo</t>
        </r>
      </text>
    </comment>
    <comment ref="C863" authorId="1" shapeId="0">
      <text>
        <r>
          <rPr>
            <sz val="11"/>
            <color theme="1"/>
            <rFont val="Calibri"/>
            <family val="2"/>
            <scheme val="minor"/>
          </rPr>
          <t>Seleccione un valor de la lista</t>
        </r>
      </text>
    </comment>
    <comment ref="D863" authorId="1" shapeId="0">
      <text>
        <r>
          <rPr>
            <sz val="11"/>
            <color theme="1"/>
            <rFont val="Calibri"/>
            <family val="2"/>
            <scheme val="minor"/>
          </rPr>
          <t>Introduzca un número con dos decimales como máximo. Debe ser igual o mayor a la "Cantidad Real Consumida"</t>
        </r>
      </text>
    </comment>
    <comment ref="E863" authorId="1" shapeId="0">
      <text>
        <r>
          <rPr>
            <sz val="11"/>
            <color theme="1"/>
            <rFont val="Calibri"/>
            <family val="2"/>
            <scheme val="minor"/>
          </rPr>
          <t>Introduzca un número con dos decimales como máximo</t>
        </r>
      </text>
    </comment>
    <comment ref="F863" authorId="1" shapeId="0">
      <text>
        <r>
          <rPr>
            <sz val="11"/>
            <color theme="1"/>
            <rFont val="Calibri"/>
            <family val="2"/>
            <scheme val="minor"/>
          </rPr>
          <t>Monto calculado automáticamente por el sistema</t>
        </r>
      </text>
    </comment>
    <comment ref="A871" authorId="1" shapeId="0">
      <text>
        <r>
          <rPr>
            <sz val="11"/>
            <color theme="1"/>
            <rFont val="Calibri"/>
            <family val="2"/>
            <scheme val="minor"/>
          </rPr>
          <t>Introducir un texto con el nombre o referencia de la contratación</t>
        </r>
      </text>
    </comment>
    <comment ref="B871" authorId="1" shapeId="0">
      <text>
        <r>
          <rPr>
            <sz val="11"/>
            <color theme="1"/>
            <rFont val="Calibri"/>
            <family val="2"/>
            <scheme val="minor"/>
          </rPr>
          <t>Introduzca un texto con la finalidad de la contratación</t>
        </r>
      </text>
    </comment>
    <comment ref="C871" authorId="1" shapeId="0">
      <text>
        <r>
          <rPr>
            <sz val="11"/>
            <color theme="1"/>
            <rFont val="Calibri"/>
            <family val="2"/>
            <scheme val="minor"/>
          </rPr>
          <t>Seleccionar un valor del listado</t>
        </r>
      </text>
    </comment>
    <comment ref="D871" authorId="1" shapeId="0">
      <text>
        <r>
          <rPr>
            <sz val="11"/>
            <color theme="1"/>
            <rFont val="Calibri"/>
            <family val="2"/>
            <scheme val="minor"/>
          </rPr>
          <t>Seleccione el tipo de procedimiento</t>
        </r>
      </text>
    </comment>
    <comment ref="E871" authorId="1" shapeId="0">
      <text>
        <r>
          <rPr>
            <sz val="11"/>
            <color theme="1"/>
            <rFont val="Calibri"/>
            <family val="2"/>
            <scheme val="minor"/>
          </rPr>
          <t>Seleccione un valor de la lista</t>
        </r>
      </text>
    </comment>
    <comment ref="F871" authorId="1" shapeId="0">
      <text>
        <r>
          <rPr>
            <sz val="11"/>
            <color theme="1"/>
            <rFont val="Calibri"/>
            <family val="2"/>
            <scheme val="minor"/>
          </rPr>
          <t>Introduzca el código SNIP</t>
        </r>
      </text>
    </comment>
    <comment ref="C872" authorId="1" shapeId="0">
      <text>
        <r>
          <rPr>
            <sz val="11"/>
            <color theme="1"/>
            <rFont val="Calibri"/>
            <family val="2"/>
            <scheme val="minor"/>
          </rPr>
          <t>Introduzca la fecha de inicio del proceso, en formato dd-mm-aaaa</t>
        </r>
      </text>
    </comment>
    <comment ref="F8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text/>
    </comment>
    <comment ref="C874" authorId="1" shapeId="0">
      <text>
        <r>
          <rPr>
            <sz val="11"/>
            <color theme="1"/>
            <rFont val="Calibri"/>
            <family val="2"/>
            <scheme val="minor"/>
          </rPr>
          <t>Introduzca la fecha prevista de adjudicación, en formato dd-mm-aaaa</t>
        </r>
      </text>
    </comment>
    <comment ref="F874" authorId="1" shapeId="0">
      <text/>
    </comment>
    <comment ref="F875" authorId="1" shapeId="0">
      <text/>
    </comment>
    <comment ref="A877" authorId="1" shapeId="0">
      <text>
        <r>
          <rPr>
            <sz val="11"/>
            <color theme="1"/>
            <rFont val="Calibri"/>
            <family val="2"/>
            <scheme val="minor"/>
          </rPr>
          <t>Introduzca un codigo UNSPSC</t>
        </r>
      </text>
    </comment>
    <comment ref="B877" authorId="1" shapeId="0">
      <text>
        <r>
          <rPr>
            <sz val="11"/>
            <color theme="1"/>
            <rFont val="Calibri"/>
            <family val="2"/>
            <scheme val="minor"/>
          </rPr>
          <t>Descripción calculada automáticamente a partir de código del artículo</t>
        </r>
      </text>
    </comment>
    <comment ref="C877" authorId="1" shapeId="0">
      <text>
        <r>
          <rPr>
            <sz val="11"/>
            <color theme="1"/>
            <rFont val="Calibri"/>
            <family val="2"/>
            <scheme val="minor"/>
          </rPr>
          <t>Seleccione un valor de la lista</t>
        </r>
      </text>
    </comment>
    <comment ref="D877" authorId="1" shapeId="0">
      <text>
        <r>
          <rPr>
            <sz val="11"/>
            <color theme="1"/>
            <rFont val="Calibri"/>
            <family val="2"/>
            <scheme val="minor"/>
          </rPr>
          <t>Introduzca un número con dos decimales como máximo. Debe ser igual o mayor a la "Cantidad Real Consumida"</t>
        </r>
      </text>
    </comment>
    <comment ref="E877" authorId="1" shapeId="0">
      <text>
        <r>
          <rPr>
            <sz val="11"/>
            <color theme="1"/>
            <rFont val="Calibri"/>
            <family val="2"/>
            <scheme val="minor"/>
          </rPr>
          <t>Introduzca un número con dos decimales como máximo</t>
        </r>
      </text>
    </comment>
    <comment ref="F877" authorId="1" shapeId="0">
      <text>
        <r>
          <rPr>
            <sz val="11"/>
            <color theme="1"/>
            <rFont val="Calibri"/>
            <family val="2"/>
            <scheme val="minor"/>
          </rPr>
          <t>Monto calculado automáticamente por el sistema</t>
        </r>
      </text>
    </comment>
    <comment ref="A884" authorId="1" shapeId="0">
      <text>
        <r>
          <rPr>
            <sz val="11"/>
            <color theme="1"/>
            <rFont val="Calibri"/>
            <family val="2"/>
            <scheme val="minor"/>
          </rPr>
          <t>Introducir un texto con el nombre o referencia de la contratación</t>
        </r>
      </text>
    </comment>
    <comment ref="B884" authorId="1" shapeId="0">
      <text>
        <r>
          <rPr>
            <sz val="11"/>
            <color theme="1"/>
            <rFont val="Calibri"/>
            <family val="2"/>
            <scheme val="minor"/>
          </rPr>
          <t>Introduzca un texto con la finalidad de la contratación</t>
        </r>
      </text>
    </comment>
    <comment ref="C884" authorId="1" shapeId="0">
      <text>
        <r>
          <rPr>
            <sz val="11"/>
            <color theme="1"/>
            <rFont val="Calibri"/>
            <family val="2"/>
            <scheme val="minor"/>
          </rPr>
          <t>Seleccionar un valor del listado</t>
        </r>
      </text>
    </comment>
    <comment ref="D884" authorId="1" shapeId="0">
      <text>
        <r>
          <rPr>
            <sz val="11"/>
            <color theme="1"/>
            <rFont val="Calibri"/>
            <family val="2"/>
            <scheme val="minor"/>
          </rPr>
          <t>Seleccione el tipo de procedimiento</t>
        </r>
      </text>
    </comment>
    <comment ref="E884" authorId="1" shapeId="0">
      <text>
        <r>
          <rPr>
            <sz val="11"/>
            <color theme="1"/>
            <rFont val="Calibri"/>
            <family val="2"/>
            <scheme val="minor"/>
          </rPr>
          <t>Seleccione un valor de la lista</t>
        </r>
      </text>
    </comment>
    <comment ref="F884" authorId="1" shapeId="0">
      <text>
        <r>
          <rPr>
            <sz val="11"/>
            <color theme="1"/>
            <rFont val="Calibri"/>
            <family val="2"/>
            <scheme val="minor"/>
          </rPr>
          <t>Introduzca el código SNIP</t>
        </r>
      </text>
    </comment>
    <comment ref="C885" authorId="1" shapeId="0">
      <text>
        <r>
          <rPr>
            <sz val="11"/>
            <color theme="1"/>
            <rFont val="Calibri"/>
            <family val="2"/>
            <scheme val="minor"/>
          </rPr>
          <t>Introduzca la fecha de inicio del proceso, en formato dd-mm-aaaa</t>
        </r>
      </text>
    </comment>
    <comment ref="F8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text/>
    </comment>
    <comment ref="C887" authorId="1" shapeId="0">
      <text>
        <r>
          <rPr>
            <sz val="11"/>
            <color theme="1"/>
            <rFont val="Calibri"/>
            <family val="2"/>
            <scheme val="minor"/>
          </rPr>
          <t>Introduzca la fecha prevista de adjudicación, en formato dd-mm-aaaa</t>
        </r>
      </text>
    </comment>
    <comment ref="F887" authorId="1" shapeId="0">
      <text/>
    </comment>
    <comment ref="F888" authorId="1" shapeId="0">
      <text/>
    </comment>
    <comment ref="A890" authorId="1" shapeId="0">
      <text>
        <r>
          <rPr>
            <sz val="11"/>
            <color theme="1"/>
            <rFont val="Calibri"/>
            <family val="2"/>
            <scheme val="minor"/>
          </rPr>
          <t>Introduzca un codigo UNSPSC</t>
        </r>
      </text>
    </comment>
    <comment ref="B890" authorId="1" shapeId="0">
      <text>
        <r>
          <rPr>
            <sz val="11"/>
            <color theme="1"/>
            <rFont val="Calibri"/>
            <family val="2"/>
            <scheme val="minor"/>
          </rPr>
          <t>Descripción calculada automáticamente a partir de código del artículo</t>
        </r>
      </text>
    </comment>
    <comment ref="C890" authorId="1" shapeId="0">
      <text>
        <r>
          <rPr>
            <sz val="11"/>
            <color theme="1"/>
            <rFont val="Calibri"/>
            <family val="2"/>
            <scheme val="minor"/>
          </rPr>
          <t>Seleccione un valor de la lista</t>
        </r>
      </text>
    </comment>
    <comment ref="D890" authorId="1" shapeId="0">
      <text>
        <r>
          <rPr>
            <sz val="11"/>
            <color theme="1"/>
            <rFont val="Calibri"/>
            <family val="2"/>
            <scheme val="minor"/>
          </rPr>
          <t>Introduzca un número con dos decimales como máximo. Debe ser igual o mayor a la "Cantidad Real Consumida"</t>
        </r>
      </text>
    </comment>
    <comment ref="E890" authorId="1" shapeId="0">
      <text>
        <r>
          <rPr>
            <sz val="11"/>
            <color theme="1"/>
            <rFont val="Calibri"/>
            <family val="2"/>
            <scheme val="minor"/>
          </rPr>
          <t>Introduzca un número con dos decimales como máximo</t>
        </r>
      </text>
    </comment>
    <comment ref="F890" authorId="1" shapeId="0">
      <text>
        <r>
          <rPr>
            <sz val="11"/>
            <color theme="1"/>
            <rFont val="Calibri"/>
            <family val="2"/>
            <scheme val="minor"/>
          </rPr>
          <t>Monto calculado automáticamente por el sistema</t>
        </r>
      </text>
    </comment>
    <comment ref="A899" authorId="1" shapeId="0">
      <text>
        <r>
          <rPr>
            <sz val="11"/>
            <color theme="1"/>
            <rFont val="Calibri"/>
            <family val="2"/>
            <scheme val="minor"/>
          </rPr>
          <t>Introducir un texto con el nombre o referencia de la contratación</t>
        </r>
      </text>
    </comment>
    <comment ref="B899" authorId="1" shapeId="0">
      <text>
        <r>
          <rPr>
            <sz val="11"/>
            <color theme="1"/>
            <rFont val="Calibri"/>
            <family val="2"/>
            <scheme val="minor"/>
          </rPr>
          <t>Introduzca un texto con la finalidad de la contratación</t>
        </r>
      </text>
    </comment>
    <comment ref="C899" authorId="1" shapeId="0">
      <text>
        <r>
          <rPr>
            <sz val="11"/>
            <color theme="1"/>
            <rFont val="Calibri"/>
            <family val="2"/>
            <scheme val="minor"/>
          </rPr>
          <t>Seleccionar un valor del listado</t>
        </r>
      </text>
    </comment>
    <comment ref="D899" authorId="1" shapeId="0">
      <text>
        <r>
          <rPr>
            <sz val="11"/>
            <color theme="1"/>
            <rFont val="Calibri"/>
            <family val="2"/>
            <scheme val="minor"/>
          </rPr>
          <t>Seleccione el tipo de procedimiento</t>
        </r>
      </text>
    </comment>
    <comment ref="E899" authorId="1" shapeId="0">
      <text>
        <r>
          <rPr>
            <sz val="11"/>
            <color theme="1"/>
            <rFont val="Calibri"/>
            <family val="2"/>
            <scheme val="minor"/>
          </rPr>
          <t>Seleccione un valor de la lista</t>
        </r>
      </text>
    </comment>
    <comment ref="F899" authorId="1" shapeId="0">
      <text>
        <r>
          <rPr>
            <sz val="11"/>
            <color theme="1"/>
            <rFont val="Calibri"/>
            <family val="2"/>
            <scheme val="minor"/>
          </rPr>
          <t>Introduzca el código SNIP</t>
        </r>
      </text>
    </comment>
    <comment ref="C900" authorId="1" shapeId="0">
      <text>
        <r>
          <rPr>
            <sz val="11"/>
            <color theme="1"/>
            <rFont val="Calibri"/>
            <family val="2"/>
            <scheme val="minor"/>
          </rPr>
          <t>Introduzca la fecha de inicio del proceso, en formato dd-mm-aaaa</t>
        </r>
      </text>
    </comment>
    <comment ref="F9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text/>
    </comment>
    <comment ref="C902" authorId="1" shapeId="0">
      <text>
        <r>
          <rPr>
            <sz val="11"/>
            <color theme="1"/>
            <rFont val="Calibri"/>
            <family val="2"/>
            <scheme val="minor"/>
          </rPr>
          <t>Introduzca la fecha prevista de adjudicación, en formato dd-mm-aaaa</t>
        </r>
      </text>
    </comment>
    <comment ref="F902" authorId="1" shapeId="0">
      <text/>
    </comment>
    <comment ref="F903" authorId="1" shapeId="0">
      <text/>
    </comment>
    <comment ref="A905" authorId="1" shapeId="0">
      <text>
        <r>
          <rPr>
            <sz val="11"/>
            <color theme="1"/>
            <rFont val="Calibri"/>
            <family val="2"/>
            <scheme val="minor"/>
          </rPr>
          <t>Introduzca un codigo UNSPSC</t>
        </r>
      </text>
    </comment>
    <comment ref="B905" authorId="1" shapeId="0">
      <text>
        <r>
          <rPr>
            <sz val="11"/>
            <color theme="1"/>
            <rFont val="Calibri"/>
            <family val="2"/>
            <scheme val="minor"/>
          </rPr>
          <t>Descripción calculada automáticamente a partir de código del artículo</t>
        </r>
      </text>
    </comment>
    <comment ref="C905" authorId="1" shapeId="0">
      <text>
        <r>
          <rPr>
            <sz val="11"/>
            <color theme="1"/>
            <rFont val="Calibri"/>
            <family val="2"/>
            <scheme val="minor"/>
          </rPr>
          <t>Seleccione un valor de la lista</t>
        </r>
      </text>
    </comment>
    <comment ref="D905" authorId="1" shapeId="0">
      <text>
        <r>
          <rPr>
            <sz val="11"/>
            <color theme="1"/>
            <rFont val="Calibri"/>
            <family val="2"/>
            <scheme val="minor"/>
          </rPr>
          <t>Introduzca un número con dos decimales como máximo. Debe ser igual o mayor a la "Cantidad Real Consumida"</t>
        </r>
      </text>
    </comment>
    <comment ref="E905" authorId="1" shapeId="0">
      <text>
        <r>
          <rPr>
            <sz val="11"/>
            <color theme="1"/>
            <rFont val="Calibri"/>
            <family val="2"/>
            <scheme val="minor"/>
          </rPr>
          <t>Introduzca un número con dos decimales como máximo</t>
        </r>
      </text>
    </comment>
    <comment ref="F905" authorId="1" shapeId="0">
      <text>
        <r>
          <rPr>
            <sz val="11"/>
            <color theme="1"/>
            <rFont val="Calibri"/>
            <family val="2"/>
            <scheme val="minor"/>
          </rPr>
          <t>Monto calculado automáticamente por el sistema</t>
        </r>
      </text>
    </comment>
    <comment ref="A920" authorId="1" shapeId="0">
      <text>
        <r>
          <rPr>
            <sz val="11"/>
            <color theme="1"/>
            <rFont val="Calibri"/>
            <family val="2"/>
            <scheme val="minor"/>
          </rPr>
          <t>Introducir un texto con el nombre o referencia de la contratación</t>
        </r>
      </text>
    </comment>
    <comment ref="B920" authorId="1" shapeId="0">
      <text>
        <r>
          <rPr>
            <sz val="11"/>
            <color theme="1"/>
            <rFont val="Calibri"/>
            <family val="2"/>
            <scheme val="minor"/>
          </rPr>
          <t>Introduzca un texto con la finalidad de la contratación</t>
        </r>
      </text>
    </comment>
    <comment ref="C920" authorId="1" shapeId="0">
      <text>
        <r>
          <rPr>
            <sz val="11"/>
            <color theme="1"/>
            <rFont val="Calibri"/>
            <family val="2"/>
            <scheme val="minor"/>
          </rPr>
          <t>Seleccionar un valor del listado</t>
        </r>
      </text>
    </comment>
    <comment ref="D920" authorId="1" shapeId="0">
      <text>
        <r>
          <rPr>
            <sz val="11"/>
            <color theme="1"/>
            <rFont val="Calibri"/>
            <family val="2"/>
            <scheme val="minor"/>
          </rPr>
          <t>Seleccione el tipo de procedimiento</t>
        </r>
      </text>
    </comment>
    <comment ref="E920" authorId="1" shapeId="0">
      <text>
        <r>
          <rPr>
            <sz val="11"/>
            <color theme="1"/>
            <rFont val="Calibri"/>
            <family val="2"/>
            <scheme val="minor"/>
          </rPr>
          <t>Seleccione un valor de la lista</t>
        </r>
      </text>
    </comment>
    <comment ref="F920" authorId="1" shapeId="0">
      <text>
        <r>
          <rPr>
            <sz val="11"/>
            <color theme="1"/>
            <rFont val="Calibri"/>
            <family val="2"/>
            <scheme val="minor"/>
          </rPr>
          <t>Introduzca el código SNIP</t>
        </r>
      </text>
    </comment>
    <comment ref="C921" authorId="1" shapeId="0">
      <text>
        <r>
          <rPr>
            <sz val="11"/>
            <color theme="1"/>
            <rFont val="Calibri"/>
            <family val="2"/>
            <scheme val="minor"/>
          </rPr>
          <t>Introduzca la fecha de inicio del proceso, en formato dd-mm-aaaa</t>
        </r>
      </text>
    </comment>
    <comment ref="F9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text/>
    </comment>
    <comment ref="C923" authorId="1" shapeId="0">
      <text>
        <r>
          <rPr>
            <sz val="11"/>
            <color theme="1"/>
            <rFont val="Calibri"/>
            <family val="2"/>
            <scheme val="minor"/>
          </rPr>
          <t>Introduzca la fecha prevista de adjudicación, en formato dd-mm-aaaa</t>
        </r>
      </text>
    </comment>
    <comment ref="F923" authorId="1" shapeId="0">
      <text/>
    </comment>
    <comment ref="F924" authorId="1" shapeId="0">
      <text/>
    </comment>
    <comment ref="A926" authorId="1" shapeId="0">
      <text>
        <r>
          <rPr>
            <sz val="11"/>
            <color theme="1"/>
            <rFont val="Calibri"/>
            <family val="2"/>
            <scheme val="minor"/>
          </rPr>
          <t>Introduzca un codigo UNSPSC</t>
        </r>
      </text>
    </comment>
    <comment ref="B926" authorId="1" shapeId="0">
      <text>
        <r>
          <rPr>
            <sz val="11"/>
            <color theme="1"/>
            <rFont val="Calibri"/>
            <family val="2"/>
            <scheme val="minor"/>
          </rPr>
          <t>Descripción calculada automáticamente a partir de código del artículo</t>
        </r>
      </text>
    </comment>
    <comment ref="C926" authorId="1" shapeId="0">
      <text>
        <r>
          <rPr>
            <sz val="11"/>
            <color theme="1"/>
            <rFont val="Calibri"/>
            <family val="2"/>
            <scheme val="minor"/>
          </rPr>
          <t>Seleccione un valor de la lista</t>
        </r>
      </text>
    </comment>
    <comment ref="D926" authorId="1" shapeId="0">
      <text>
        <r>
          <rPr>
            <sz val="11"/>
            <color theme="1"/>
            <rFont val="Calibri"/>
            <family val="2"/>
            <scheme val="minor"/>
          </rPr>
          <t>Introduzca un número con dos decimales como máximo. Debe ser igual o mayor a la "Cantidad Real Consumida"</t>
        </r>
      </text>
    </comment>
    <comment ref="E926" authorId="1" shapeId="0">
      <text>
        <r>
          <rPr>
            <sz val="11"/>
            <color theme="1"/>
            <rFont val="Calibri"/>
            <family val="2"/>
            <scheme val="minor"/>
          </rPr>
          <t>Introduzca un número con dos decimales como máximo</t>
        </r>
      </text>
    </comment>
    <comment ref="F926" authorId="1" shapeId="0">
      <text>
        <r>
          <rPr>
            <sz val="11"/>
            <color theme="1"/>
            <rFont val="Calibri"/>
            <family val="2"/>
            <scheme val="minor"/>
          </rPr>
          <t>Monto calculado automáticamente por el sistema</t>
        </r>
      </text>
    </comment>
    <comment ref="A945" authorId="1" shapeId="0">
      <text>
        <r>
          <rPr>
            <sz val="11"/>
            <color theme="1"/>
            <rFont val="Calibri"/>
            <family val="2"/>
            <scheme val="minor"/>
          </rPr>
          <t>Introducir un texto con el nombre o referencia de la contratación</t>
        </r>
      </text>
    </comment>
    <comment ref="B945" authorId="1" shapeId="0">
      <text>
        <r>
          <rPr>
            <sz val="11"/>
            <color theme="1"/>
            <rFont val="Calibri"/>
            <family val="2"/>
            <scheme val="minor"/>
          </rPr>
          <t>Introduzca un texto con la finalidad de la contratación</t>
        </r>
      </text>
    </comment>
    <comment ref="C945" authorId="1" shapeId="0">
      <text>
        <r>
          <rPr>
            <sz val="11"/>
            <color theme="1"/>
            <rFont val="Calibri"/>
            <family val="2"/>
            <scheme val="minor"/>
          </rPr>
          <t>Seleccionar un valor del listado</t>
        </r>
      </text>
    </comment>
    <comment ref="D945" authorId="1" shapeId="0">
      <text>
        <r>
          <rPr>
            <sz val="11"/>
            <color theme="1"/>
            <rFont val="Calibri"/>
            <family val="2"/>
            <scheme val="minor"/>
          </rPr>
          <t>Seleccione el tipo de procedimiento</t>
        </r>
      </text>
    </comment>
    <comment ref="E945" authorId="1" shapeId="0">
      <text>
        <r>
          <rPr>
            <sz val="11"/>
            <color theme="1"/>
            <rFont val="Calibri"/>
            <family val="2"/>
            <scheme val="minor"/>
          </rPr>
          <t>Seleccione un valor de la lista</t>
        </r>
      </text>
    </comment>
    <comment ref="F945" authorId="1" shapeId="0">
      <text>
        <r>
          <rPr>
            <sz val="11"/>
            <color theme="1"/>
            <rFont val="Calibri"/>
            <family val="2"/>
            <scheme val="minor"/>
          </rPr>
          <t>Introduzca el código SNIP</t>
        </r>
      </text>
    </comment>
    <comment ref="C946" authorId="1" shapeId="0">
      <text>
        <r>
          <rPr>
            <sz val="11"/>
            <color theme="1"/>
            <rFont val="Calibri"/>
            <family val="2"/>
            <scheme val="minor"/>
          </rPr>
          <t>Introduzca la fecha de inicio del proceso, en formato dd-mm-aaaa</t>
        </r>
      </text>
    </comment>
    <comment ref="F9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text/>
    </comment>
    <comment ref="C948" authorId="1" shapeId="0">
      <text>
        <r>
          <rPr>
            <sz val="11"/>
            <color theme="1"/>
            <rFont val="Calibri"/>
            <family val="2"/>
            <scheme val="minor"/>
          </rPr>
          <t>Introduzca la fecha prevista de adjudicación, en formato dd-mm-aaaa</t>
        </r>
      </text>
    </comment>
    <comment ref="F948" authorId="1" shapeId="0">
      <text/>
    </comment>
    <comment ref="F949" authorId="1" shapeId="0">
      <text/>
    </comment>
    <comment ref="A951" authorId="1" shapeId="0">
      <text>
        <r>
          <rPr>
            <sz val="11"/>
            <color theme="1"/>
            <rFont val="Calibri"/>
            <family val="2"/>
            <scheme val="minor"/>
          </rPr>
          <t>Introduzca un codigo UNSPSC</t>
        </r>
      </text>
    </comment>
    <comment ref="B951" authorId="1" shapeId="0">
      <text>
        <r>
          <rPr>
            <sz val="11"/>
            <color theme="1"/>
            <rFont val="Calibri"/>
            <family val="2"/>
            <scheme val="minor"/>
          </rPr>
          <t>Descripción calculada automáticamente a partir de código del artículo</t>
        </r>
      </text>
    </comment>
    <comment ref="C951" authorId="1" shapeId="0">
      <text>
        <r>
          <rPr>
            <sz val="11"/>
            <color theme="1"/>
            <rFont val="Calibri"/>
            <family val="2"/>
            <scheme val="minor"/>
          </rPr>
          <t>Seleccione un valor de la lista</t>
        </r>
      </text>
    </comment>
    <comment ref="D951" authorId="1" shapeId="0">
      <text>
        <r>
          <rPr>
            <sz val="11"/>
            <color theme="1"/>
            <rFont val="Calibri"/>
            <family val="2"/>
            <scheme val="minor"/>
          </rPr>
          <t>Introduzca un número con dos decimales como máximo. Debe ser igual o mayor a la "Cantidad Real Consumida"</t>
        </r>
      </text>
    </comment>
    <comment ref="E951" authorId="1" shapeId="0">
      <text>
        <r>
          <rPr>
            <sz val="11"/>
            <color theme="1"/>
            <rFont val="Calibri"/>
            <family val="2"/>
            <scheme val="minor"/>
          </rPr>
          <t>Introduzca un número con dos decimales como máximo</t>
        </r>
      </text>
    </comment>
    <comment ref="F951" authorId="1" shapeId="0">
      <text>
        <r>
          <rPr>
            <sz val="11"/>
            <color theme="1"/>
            <rFont val="Calibri"/>
            <family val="2"/>
            <scheme val="minor"/>
          </rPr>
          <t>Monto calculado automáticamente por el sistema</t>
        </r>
      </text>
    </comment>
    <comment ref="A963" authorId="1" shapeId="0">
      <text>
        <r>
          <rPr>
            <sz val="11"/>
            <color theme="1"/>
            <rFont val="Calibri"/>
            <family val="2"/>
            <scheme val="minor"/>
          </rPr>
          <t>Introducir un texto con el nombre o referencia de la contratación</t>
        </r>
      </text>
    </comment>
    <comment ref="B963" authorId="1" shapeId="0">
      <text>
        <r>
          <rPr>
            <sz val="11"/>
            <color theme="1"/>
            <rFont val="Calibri"/>
            <family val="2"/>
            <scheme val="minor"/>
          </rPr>
          <t>Introduzca un texto con la finalidad de la contratación</t>
        </r>
      </text>
    </comment>
    <comment ref="C963" authorId="1" shapeId="0">
      <text>
        <r>
          <rPr>
            <sz val="11"/>
            <color theme="1"/>
            <rFont val="Calibri"/>
            <family val="2"/>
            <scheme val="minor"/>
          </rPr>
          <t>Seleccionar un valor del listado</t>
        </r>
      </text>
    </comment>
    <comment ref="D963" authorId="1" shapeId="0">
      <text>
        <r>
          <rPr>
            <sz val="11"/>
            <color theme="1"/>
            <rFont val="Calibri"/>
            <family val="2"/>
            <scheme val="minor"/>
          </rPr>
          <t>Seleccione el tipo de procedimiento</t>
        </r>
      </text>
    </comment>
    <comment ref="E963" authorId="1" shapeId="0">
      <text>
        <r>
          <rPr>
            <sz val="11"/>
            <color theme="1"/>
            <rFont val="Calibri"/>
            <family val="2"/>
            <scheme val="minor"/>
          </rPr>
          <t>Seleccione un valor de la lista</t>
        </r>
      </text>
    </comment>
    <comment ref="F963" authorId="1" shapeId="0">
      <text>
        <r>
          <rPr>
            <sz val="11"/>
            <color theme="1"/>
            <rFont val="Calibri"/>
            <family val="2"/>
            <scheme val="minor"/>
          </rPr>
          <t>Introduzca el código SNIP</t>
        </r>
      </text>
    </comment>
    <comment ref="C964" authorId="1" shapeId="0">
      <text>
        <r>
          <rPr>
            <sz val="11"/>
            <color theme="1"/>
            <rFont val="Calibri"/>
            <family val="2"/>
            <scheme val="minor"/>
          </rPr>
          <t>Introduzca la fecha de inicio del proceso, en formato dd-mm-aaaa</t>
        </r>
      </text>
    </comment>
    <comment ref="F9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text/>
    </comment>
    <comment ref="C966" authorId="1" shapeId="0">
      <text>
        <r>
          <rPr>
            <sz val="11"/>
            <color theme="1"/>
            <rFont val="Calibri"/>
            <family val="2"/>
            <scheme val="minor"/>
          </rPr>
          <t>Introduzca la fecha prevista de adjudicación, en formato dd-mm-aaaa</t>
        </r>
      </text>
    </comment>
    <comment ref="F966" authorId="1" shapeId="0">
      <text/>
    </comment>
    <comment ref="F967" authorId="1" shapeId="0">
      <text/>
    </comment>
    <comment ref="A969" authorId="1" shapeId="0">
      <text>
        <r>
          <rPr>
            <sz val="11"/>
            <color theme="1"/>
            <rFont val="Calibri"/>
            <family val="2"/>
            <scheme val="minor"/>
          </rPr>
          <t>Introduzca un codigo UNSPSC</t>
        </r>
      </text>
    </comment>
    <comment ref="B969" authorId="1" shapeId="0">
      <text>
        <r>
          <rPr>
            <sz val="11"/>
            <color theme="1"/>
            <rFont val="Calibri"/>
            <family val="2"/>
            <scheme val="minor"/>
          </rPr>
          <t>Descripción calculada automáticamente a partir de código del artículo</t>
        </r>
      </text>
    </comment>
    <comment ref="C969" authorId="1" shapeId="0">
      <text>
        <r>
          <rPr>
            <sz val="11"/>
            <color theme="1"/>
            <rFont val="Calibri"/>
            <family val="2"/>
            <scheme val="minor"/>
          </rPr>
          <t>Seleccione un valor de la lista</t>
        </r>
      </text>
    </comment>
    <comment ref="D969" authorId="1" shapeId="0">
      <text>
        <r>
          <rPr>
            <sz val="11"/>
            <color theme="1"/>
            <rFont val="Calibri"/>
            <family val="2"/>
            <scheme val="minor"/>
          </rPr>
          <t>Introduzca un número con dos decimales como máximo. Debe ser igual o mayor a la "Cantidad Real Consumida"</t>
        </r>
      </text>
    </comment>
    <comment ref="E969" authorId="1" shapeId="0">
      <text>
        <r>
          <rPr>
            <sz val="11"/>
            <color theme="1"/>
            <rFont val="Calibri"/>
            <family val="2"/>
            <scheme val="minor"/>
          </rPr>
          <t>Introduzca un número con dos decimales como máximo</t>
        </r>
      </text>
    </comment>
    <comment ref="F969" authorId="1" shapeId="0">
      <text>
        <r>
          <rPr>
            <sz val="11"/>
            <color theme="1"/>
            <rFont val="Calibri"/>
            <family val="2"/>
            <scheme val="minor"/>
          </rPr>
          <t>Monto calculado automáticamente por el sistema</t>
        </r>
      </text>
    </comment>
    <comment ref="A978" authorId="1" shapeId="0">
      <text>
        <r>
          <rPr>
            <sz val="11"/>
            <color theme="1"/>
            <rFont val="Calibri"/>
            <family val="2"/>
            <scheme val="minor"/>
          </rPr>
          <t>Introducir un texto con el nombre o referencia de la contratación</t>
        </r>
      </text>
    </comment>
    <comment ref="B978" authorId="1" shapeId="0">
      <text>
        <r>
          <rPr>
            <sz val="11"/>
            <color theme="1"/>
            <rFont val="Calibri"/>
            <family val="2"/>
            <scheme val="minor"/>
          </rPr>
          <t>Introduzca un texto con la finalidad de la contratación</t>
        </r>
      </text>
    </comment>
    <comment ref="C978" authorId="1" shapeId="0">
      <text>
        <r>
          <rPr>
            <sz val="11"/>
            <color theme="1"/>
            <rFont val="Calibri"/>
            <family val="2"/>
            <scheme val="minor"/>
          </rPr>
          <t>Seleccionar un valor del listado</t>
        </r>
      </text>
    </comment>
    <comment ref="D978" authorId="1" shapeId="0">
      <text>
        <r>
          <rPr>
            <sz val="11"/>
            <color theme="1"/>
            <rFont val="Calibri"/>
            <family val="2"/>
            <scheme val="minor"/>
          </rPr>
          <t>Seleccione el tipo de procedimiento</t>
        </r>
      </text>
    </comment>
    <comment ref="E978" authorId="1" shapeId="0">
      <text>
        <r>
          <rPr>
            <sz val="11"/>
            <color theme="1"/>
            <rFont val="Calibri"/>
            <family val="2"/>
            <scheme val="minor"/>
          </rPr>
          <t>Seleccione un valor de la lista</t>
        </r>
      </text>
    </comment>
    <comment ref="F978" authorId="1" shapeId="0">
      <text>
        <r>
          <rPr>
            <sz val="11"/>
            <color theme="1"/>
            <rFont val="Calibri"/>
            <family val="2"/>
            <scheme val="minor"/>
          </rPr>
          <t>Introduzca el código SNIP</t>
        </r>
      </text>
    </comment>
    <comment ref="C979" authorId="1" shapeId="0">
      <text>
        <r>
          <rPr>
            <sz val="11"/>
            <color theme="1"/>
            <rFont val="Calibri"/>
            <family val="2"/>
            <scheme val="minor"/>
          </rPr>
          <t>Introduzca la fecha de inicio del proceso, en formato dd-mm-aaaa</t>
        </r>
      </text>
    </comment>
    <comment ref="F9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0" authorId="1" shapeId="0">
      <text/>
    </comment>
    <comment ref="C981" authorId="1" shapeId="0">
      <text>
        <r>
          <rPr>
            <sz val="11"/>
            <color theme="1"/>
            <rFont val="Calibri"/>
            <family val="2"/>
            <scheme val="minor"/>
          </rPr>
          <t>Introduzca la fecha prevista de adjudicación, en formato dd-mm-aaaa</t>
        </r>
      </text>
    </comment>
    <comment ref="F981" authorId="1" shapeId="0">
      <text/>
    </comment>
    <comment ref="F982" authorId="1" shapeId="0">
      <text/>
    </comment>
    <comment ref="A984" authorId="1" shapeId="0">
      <text>
        <r>
          <rPr>
            <sz val="11"/>
            <color theme="1"/>
            <rFont val="Calibri"/>
            <family val="2"/>
            <scheme val="minor"/>
          </rPr>
          <t>Introduzca un codigo UNSPSC</t>
        </r>
      </text>
    </comment>
    <comment ref="B984" authorId="1" shapeId="0">
      <text>
        <r>
          <rPr>
            <sz val="11"/>
            <color theme="1"/>
            <rFont val="Calibri"/>
            <family val="2"/>
            <scheme val="minor"/>
          </rPr>
          <t>Descripción calculada automáticamente a partir de código del artículo</t>
        </r>
      </text>
    </comment>
    <comment ref="C984" authorId="1" shapeId="0">
      <text>
        <r>
          <rPr>
            <sz val="11"/>
            <color theme="1"/>
            <rFont val="Calibri"/>
            <family val="2"/>
            <scheme val="minor"/>
          </rPr>
          <t>Seleccione un valor de la lista</t>
        </r>
      </text>
    </comment>
    <comment ref="D984" authorId="1" shapeId="0">
      <text>
        <r>
          <rPr>
            <sz val="11"/>
            <color theme="1"/>
            <rFont val="Calibri"/>
            <family val="2"/>
            <scheme val="minor"/>
          </rPr>
          <t>Introduzca un número con dos decimales como máximo. Debe ser igual o mayor a la "Cantidad Real Consumida"</t>
        </r>
      </text>
    </comment>
    <comment ref="E984" authorId="1" shapeId="0">
      <text>
        <r>
          <rPr>
            <sz val="11"/>
            <color theme="1"/>
            <rFont val="Calibri"/>
            <family val="2"/>
            <scheme val="minor"/>
          </rPr>
          <t>Introduzca un número con dos decimales como máximo</t>
        </r>
      </text>
    </comment>
    <comment ref="F984" authorId="1" shapeId="0">
      <text>
        <r>
          <rPr>
            <sz val="11"/>
            <color theme="1"/>
            <rFont val="Calibri"/>
            <family val="2"/>
            <scheme val="minor"/>
          </rPr>
          <t>Monto calculado automáticamente por el sistema</t>
        </r>
      </text>
    </comment>
    <comment ref="A993" authorId="1" shapeId="0">
      <text>
        <r>
          <rPr>
            <sz val="11"/>
            <color theme="1"/>
            <rFont val="Calibri"/>
            <family val="2"/>
            <scheme val="minor"/>
          </rPr>
          <t>Introducir un texto con el nombre o referencia de la contratación</t>
        </r>
      </text>
    </comment>
    <comment ref="B993" authorId="1" shapeId="0">
      <text>
        <r>
          <rPr>
            <sz val="11"/>
            <color theme="1"/>
            <rFont val="Calibri"/>
            <family val="2"/>
            <scheme val="minor"/>
          </rPr>
          <t>Introduzca un texto con la finalidad de la contratación</t>
        </r>
      </text>
    </comment>
    <comment ref="C993" authorId="1" shapeId="0">
      <text>
        <r>
          <rPr>
            <sz val="11"/>
            <color theme="1"/>
            <rFont val="Calibri"/>
            <family val="2"/>
            <scheme val="minor"/>
          </rPr>
          <t>Seleccionar un valor del listado</t>
        </r>
      </text>
    </comment>
    <comment ref="D993" authorId="1" shapeId="0">
      <text>
        <r>
          <rPr>
            <sz val="11"/>
            <color theme="1"/>
            <rFont val="Calibri"/>
            <family val="2"/>
            <scheme val="minor"/>
          </rPr>
          <t>Seleccione el tipo de procedimiento</t>
        </r>
      </text>
    </comment>
    <comment ref="E993" authorId="1" shapeId="0">
      <text>
        <r>
          <rPr>
            <sz val="11"/>
            <color theme="1"/>
            <rFont val="Calibri"/>
            <family val="2"/>
            <scheme val="minor"/>
          </rPr>
          <t>Seleccione un valor de la lista</t>
        </r>
      </text>
    </comment>
    <comment ref="F993" authorId="1" shapeId="0">
      <text>
        <r>
          <rPr>
            <sz val="11"/>
            <color theme="1"/>
            <rFont val="Calibri"/>
            <family val="2"/>
            <scheme val="minor"/>
          </rPr>
          <t>Introduzca el código SNIP</t>
        </r>
      </text>
    </comment>
    <comment ref="C994" authorId="1" shapeId="0">
      <text>
        <r>
          <rPr>
            <sz val="11"/>
            <color theme="1"/>
            <rFont val="Calibri"/>
            <family val="2"/>
            <scheme val="minor"/>
          </rPr>
          <t>Introduzca la fecha de inicio del proceso, en formato dd-mm-aaaa</t>
        </r>
      </text>
    </comment>
    <comment ref="F9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text/>
    </comment>
    <comment ref="C996" authorId="1" shapeId="0">
      <text>
        <r>
          <rPr>
            <sz val="11"/>
            <color theme="1"/>
            <rFont val="Calibri"/>
            <family val="2"/>
            <scheme val="minor"/>
          </rPr>
          <t>Introduzca la fecha prevista de adjudicación, en formato dd-mm-aaaa</t>
        </r>
      </text>
    </comment>
    <comment ref="F996" authorId="1" shapeId="0">
      <text/>
    </comment>
    <comment ref="F997" authorId="1" shapeId="0">
      <text/>
    </comment>
    <comment ref="A999" authorId="1" shapeId="0">
      <text>
        <r>
          <rPr>
            <sz val="11"/>
            <color theme="1"/>
            <rFont val="Calibri"/>
            <family val="2"/>
            <scheme val="minor"/>
          </rPr>
          <t>Introduzca un codigo UNSPSC</t>
        </r>
      </text>
    </comment>
    <comment ref="B999" authorId="1" shapeId="0">
      <text>
        <r>
          <rPr>
            <sz val="11"/>
            <color theme="1"/>
            <rFont val="Calibri"/>
            <family val="2"/>
            <scheme val="minor"/>
          </rPr>
          <t>Descripción calculada automáticamente a partir de código del artículo</t>
        </r>
      </text>
    </comment>
    <comment ref="C999" authorId="1" shapeId="0">
      <text>
        <r>
          <rPr>
            <sz val="11"/>
            <color theme="1"/>
            <rFont val="Calibri"/>
            <family val="2"/>
            <scheme val="minor"/>
          </rPr>
          <t>Seleccione un valor de la lista</t>
        </r>
      </text>
    </comment>
    <comment ref="D999" authorId="1" shapeId="0">
      <text>
        <r>
          <rPr>
            <sz val="11"/>
            <color theme="1"/>
            <rFont val="Calibri"/>
            <family val="2"/>
            <scheme val="minor"/>
          </rPr>
          <t>Introduzca un número con dos decimales como máximo. Debe ser igual o mayor a la "Cantidad Real Consumida"</t>
        </r>
      </text>
    </comment>
    <comment ref="E999" authorId="1" shapeId="0">
      <text>
        <r>
          <rPr>
            <sz val="11"/>
            <color theme="1"/>
            <rFont val="Calibri"/>
            <family val="2"/>
            <scheme val="minor"/>
          </rPr>
          <t>Introduzca un número con dos decimales como máximo</t>
        </r>
      </text>
    </comment>
    <comment ref="F999" authorId="1" shapeId="0">
      <text>
        <r>
          <rPr>
            <sz val="11"/>
            <color theme="1"/>
            <rFont val="Calibri"/>
            <family val="2"/>
            <scheme val="minor"/>
          </rPr>
          <t>Monto calculado automáticamente por el sistema</t>
        </r>
      </text>
    </comment>
    <comment ref="A1006" authorId="1" shapeId="0">
      <text>
        <r>
          <rPr>
            <sz val="11"/>
            <color theme="1"/>
            <rFont val="Calibri"/>
            <family val="2"/>
            <scheme val="minor"/>
          </rPr>
          <t>Introducir un texto con el nombre o referencia de la contratación</t>
        </r>
      </text>
    </comment>
    <comment ref="B1006" authorId="1" shapeId="0">
      <text>
        <r>
          <rPr>
            <sz val="11"/>
            <color theme="1"/>
            <rFont val="Calibri"/>
            <family val="2"/>
            <scheme val="minor"/>
          </rPr>
          <t>Introduzca un texto con la finalidad de la contratación</t>
        </r>
      </text>
    </comment>
    <comment ref="C1006" authorId="1" shapeId="0">
      <text>
        <r>
          <rPr>
            <sz val="11"/>
            <color theme="1"/>
            <rFont val="Calibri"/>
            <family val="2"/>
            <scheme val="minor"/>
          </rPr>
          <t>Seleccionar un valor del listado</t>
        </r>
      </text>
    </comment>
    <comment ref="D1006" authorId="1" shapeId="0">
      <text>
        <r>
          <rPr>
            <sz val="11"/>
            <color theme="1"/>
            <rFont val="Calibri"/>
            <family val="2"/>
            <scheme val="minor"/>
          </rPr>
          <t>Seleccione el tipo de procedimiento</t>
        </r>
      </text>
    </comment>
    <comment ref="E1006" authorId="1" shapeId="0">
      <text>
        <r>
          <rPr>
            <sz val="11"/>
            <color theme="1"/>
            <rFont val="Calibri"/>
            <family val="2"/>
            <scheme val="minor"/>
          </rPr>
          <t>Seleccione un valor de la lista</t>
        </r>
      </text>
    </comment>
    <comment ref="F1006" authorId="1" shapeId="0">
      <text>
        <r>
          <rPr>
            <sz val="11"/>
            <color theme="1"/>
            <rFont val="Calibri"/>
            <family val="2"/>
            <scheme val="minor"/>
          </rPr>
          <t>Introduzca el código SNIP</t>
        </r>
      </text>
    </comment>
    <comment ref="C1007" authorId="1" shapeId="0">
      <text>
        <r>
          <rPr>
            <sz val="11"/>
            <color theme="1"/>
            <rFont val="Calibri"/>
            <family val="2"/>
            <scheme val="minor"/>
          </rPr>
          <t>Introduzca la fecha de inicio del proceso, en formato dd-mm-aaaa</t>
        </r>
      </text>
    </comment>
    <comment ref="F10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text/>
    </comment>
    <comment ref="C1009" authorId="1" shapeId="0">
      <text>
        <r>
          <rPr>
            <sz val="11"/>
            <color theme="1"/>
            <rFont val="Calibri"/>
            <family val="2"/>
            <scheme val="minor"/>
          </rPr>
          <t>Introduzca la fecha prevista de adjudicación, en formato dd-mm-aaaa</t>
        </r>
      </text>
    </comment>
    <comment ref="F1009" authorId="1" shapeId="0">
      <text/>
    </comment>
    <comment ref="F1010" authorId="1" shapeId="0">
      <text/>
    </comment>
    <comment ref="A1012" authorId="1" shapeId="0">
      <text>
        <r>
          <rPr>
            <sz val="11"/>
            <color theme="1"/>
            <rFont val="Calibri"/>
            <family val="2"/>
            <scheme val="minor"/>
          </rPr>
          <t>Introduzca un codigo UNSPSC</t>
        </r>
      </text>
    </comment>
    <comment ref="B1012" authorId="1" shapeId="0">
      <text>
        <r>
          <rPr>
            <sz val="11"/>
            <color theme="1"/>
            <rFont val="Calibri"/>
            <family val="2"/>
            <scheme val="minor"/>
          </rPr>
          <t>Descripción calculada automáticamente a partir de código del artículo</t>
        </r>
      </text>
    </comment>
    <comment ref="C1012" authorId="1" shapeId="0">
      <text>
        <r>
          <rPr>
            <sz val="11"/>
            <color theme="1"/>
            <rFont val="Calibri"/>
            <family val="2"/>
            <scheme val="minor"/>
          </rPr>
          <t>Seleccione un valor de la lista</t>
        </r>
      </text>
    </comment>
    <comment ref="D1012" authorId="1" shapeId="0">
      <text>
        <r>
          <rPr>
            <sz val="11"/>
            <color theme="1"/>
            <rFont val="Calibri"/>
            <family val="2"/>
            <scheme val="minor"/>
          </rPr>
          <t>Introduzca un número con dos decimales como máximo. Debe ser igual o mayor a la "Cantidad Real Consumida"</t>
        </r>
      </text>
    </comment>
    <comment ref="E1012" authorId="1" shapeId="0">
      <text>
        <r>
          <rPr>
            <sz val="11"/>
            <color theme="1"/>
            <rFont val="Calibri"/>
            <family val="2"/>
            <scheme val="minor"/>
          </rPr>
          <t>Introduzca un número con dos decimales como máximo</t>
        </r>
      </text>
    </comment>
    <comment ref="F1012" authorId="1" shapeId="0">
      <text>
        <r>
          <rPr>
            <sz val="11"/>
            <color theme="1"/>
            <rFont val="Calibri"/>
            <family val="2"/>
            <scheme val="minor"/>
          </rPr>
          <t>Monto calculado automáticamente por el sistema</t>
        </r>
      </text>
    </comment>
    <comment ref="A1019" authorId="1" shapeId="0">
      <text>
        <r>
          <rPr>
            <sz val="11"/>
            <color theme="1"/>
            <rFont val="Calibri"/>
            <family val="2"/>
            <scheme val="minor"/>
          </rPr>
          <t>Introducir un texto con el nombre o referencia de la contratación</t>
        </r>
      </text>
    </comment>
    <comment ref="B1019" authorId="1" shapeId="0">
      <text>
        <r>
          <rPr>
            <sz val="11"/>
            <color theme="1"/>
            <rFont val="Calibri"/>
            <family val="2"/>
            <scheme val="minor"/>
          </rPr>
          <t>Introduzca un texto con la finalidad de la contratación</t>
        </r>
      </text>
    </comment>
    <comment ref="C1019" authorId="1" shapeId="0">
      <text>
        <r>
          <rPr>
            <sz val="11"/>
            <color theme="1"/>
            <rFont val="Calibri"/>
            <family val="2"/>
            <scheme val="minor"/>
          </rPr>
          <t>Seleccionar un valor del listado</t>
        </r>
      </text>
    </comment>
    <comment ref="D1019" authorId="1" shapeId="0">
      <text>
        <r>
          <rPr>
            <sz val="11"/>
            <color theme="1"/>
            <rFont val="Calibri"/>
            <family val="2"/>
            <scheme val="minor"/>
          </rPr>
          <t>Seleccione el tipo de procedimiento</t>
        </r>
      </text>
    </comment>
    <comment ref="E1019" authorId="1" shapeId="0">
      <text>
        <r>
          <rPr>
            <sz val="11"/>
            <color theme="1"/>
            <rFont val="Calibri"/>
            <family val="2"/>
            <scheme val="minor"/>
          </rPr>
          <t>Seleccione un valor de la lista</t>
        </r>
      </text>
    </comment>
    <comment ref="F1019" authorId="1" shapeId="0">
      <text>
        <r>
          <rPr>
            <sz val="11"/>
            <color theme="1"/>
            <rFont val="Calibri"/>
            <family val="2"/>
            <scheme val="minor"/>
          </rPr>
          <t>Introduzca el código SNIP</t>
        </r>
      </text>
    </comment>
    <comment ref="C1020" authorId="1" shapeId="0">
      <text>
        <r>
          <rPr>
            <sz val="11"/>
            <color theme="1"/>
            <rFont val="Calibri"/>
            <family val="2"/>
            <scheme val="minor"/>
          </rPr>
          <t>Introduzca la fecha de inicio del proceso, en formato dd-mm-aaaa</t>
        </r>
      </text>
    </comment>
    <comment ref="F1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text/>
    </comment>
    <comment ref="C1022" authorId="1" shapeId="0">
      <text>
        <r>
          <rPr>
            <sz val="11"/>
            <color theme="1"/>
            <rFont val="Calibri"/>
            <family val="2"/>
            <scheme val="minor"/>
          </rPr>
          <t>Introduzca la fecha prevista de adjudicación, en formato dd-mm-aaaa</t>
        </r>
      </text>
    </comment>
    <comment ref="F1022" authorId="1" shapeId="0">
      <text/>
    </comment>
    <comment ref="F1023" authorId="1" shapeId="0">
      <text/>
    </comment>
    <comment ref="A1025" authorId="1" shapeId="0">
      <text>
        <r>
          <rPr>
            <sz val="11"/>
            <color theme="1"/>
            <rFont val="Calibri"/>
            <family val="2"/>
            <scheme val="minor"/>
          </rPr>
          <t>Introduzca un codigo UNSPSC</t>
        </r>
      </text>
    </comment>
    <comment ref="B1025" authorId="1" shapeId="0">
      <text>
        <r>
          <rPr>
            <sz val="11"/>
            <color theme="1"/>
            <rFont val="Calibri"/>
            <family val="2"/>
            <scheme val="minor"/>
          </rPr>
          <t>Descripción calculada automáticamente a partir de código del artículo</t>
        </r>
      </text>
    </comment>
    <comment ref="C1025" authorId="1" shapeId="0">
      <text>
        <r>
          <rPr>
            <sz val="11"/>
            <color theme="1"/>
            <rFont val="Calibri"/>
            <family val="2"/>
            <scheme val="minor"/>
          </rPr>
          <t>Seleccione un valor de la lista</t>
        </r>
      </text>
    </comment>
    <comment ref="D1025" authorId="1" shapeId="0">
      <text>
        <r>
          <rPr>
            <sz val="11"/>
            <color theme="1"/>
            <rFont val="Calibri"/>
            <family val="2"/>
            <scheme val="minor"/>
          </rPr>
          <t>Introduzca un número con dos decimales como máximo. Debe ser igual o mayor a la "Cantidad Real Consumida"</t>
        </r>
      </text>
    </comment>
    <comment ref="E1025" authorId="1" shapeId="0">
      <text>
        <r>
          <rPr>
            <sz val="11"/>
            <color theme="1"/>
            <rFont val="Calibri"/>
            <family val="2"/>
            <scheme val="minor"/>
          </rPr>
          <t>Introduzca un número con dos decimales como máximo</t>
        </r>
      </text>
    </comment>
    <comment ref="F1025" authorId="1" shapeId="0">
      <text>
        <r>
          <rPr>
            <sz val="11"/>
            <color theme="1"/>
            <rFont val="Calibri"/>
            <family val="2"/>
            <scheme val="minor"/>
          </rPr>
          <t>Monto calculado automáticamente por el sistema</t>
        </r>
      </text>
    </comment>
    <comment ref="A1031" authorId="1" shapeId="0">
      <text>
        <r>
          <rPr>
            <sz val="11"/>
            <color theme="1"/>
            <rFont val="Calibri"/>
            <family val="2"/>
            <scheme val="minor"/>
          </rPr>
          <t>Introducir un texto con el nombre o referencia de la contratación</t>
        </r>
      </text>
    </comment>
    <comment ref="B1031" authorId="1" shapeId="0">
      <text>
        <r>
          <rPr>
            <sz val="11"/>
            <color theme="1"/>
            <rFont val="Calibri"/>
            <family val="2"/>
            <scheme val="minor"/>
          </rPr>
          <t>Introduzca un texto con la finalidad de la contratación</t>
        </r>
      </text>
    </comment>
    <comment ref="C1031" authorId="1" shapeId="0">
      <text>
        <r>
          <rPr>
            <sz val="11"/>
            <color theme="1"/>
            <rFont val="Calibri"/>
            <family val="2"/>
            <scheme val="minor"/>
          </rPr>
          <t>Seleccionar un valor del listado</t>
        </r>
      </text>
    </comment>
    <comment ref="D1031" authorId="1" shapeId="0">
      <text>
        <r>
          <rPr>
            <sz val="11"/>
            <color theme="1"/>
            <rFont val="Calibri"/>
            <family val="2"/>
            <scheme val="minor"/>
          </rPr>
          <t>Seleccione el tipo de procedimiento</t>
        </r>
      </text>
    </comment>
    <comment ref="E1031" authorId="1" shapeId="0">
      <text>
        <r>
          <rPr>
            <sz val="11"/>
            <color theme="1"/>
            <rFont val="Calibri"/>
            <family val="2"/>
            <scheme val="minor"/>
          </rPr>
          <t>Seleccione un valor de la lista</t>
        </r>
      </text>
    </comment>
    <comment ref="F1031" authorId="1" shapeId="0">
      <text>
        <r>
          <rPr>
            <sz val="11"/>
            <color theme="1"/>
            <rFont val="Calibri"/>
            <family val="2"/>
            <scheme val="minor"/>
          </rPr>
          <t>Introduzca el código SNIP</t>
        </r>
      </text>
    </comment>
    <comment ref="C1032" authorId="1" shapeId="0">
      <text>
        <r>
          <rPr>
            <sz val="11"/>
            <color theme="1"/>
            <rFont val="Calibri"/>
            <family val="2"/>
            <scheme val="minor"/>
          </rPr>
          <t>Introduzca la fecha de inicio del proceso, en formato dd-mm-aaaa</t>
        </r>
      </text>
    </comment>
    <comment ref="F10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text/>
    </comment>
    <comment ref="C1034" authorId="1" shapeId="0">
      <text>
        <r>
          <rPr>
            <sz val="11"/>
            <color theme="1"/>
            <rFont val="Calibri"/>
            <family val="2"/>
            <scheme val="minor"/>
          </rPr>
          <t>Introduzca la fecha prevista de adjudicación, en formato dd-mm-aaaa</t>
        </r>
      </text>
    </comment>
    <comment ref="F1034" authorId="1" shapeId="0">
      <text/>
    </comment>
    <comment ref="F1035" authorId="1" shapeId="0">
      <text/>
    </comment>
    <comment ref="E1036" authorId="1" shapeId="0">
      <text>
        <r>
          <rPr>
            <sz val="11"/>
            <color theme="1"/>
            <rFont val="Calibri"/>
            <family val="2"/>
            <scheme val="minor"/>
          </rPr>
          <t>Seleccione un valor de la lista</t>
        </r>
      </text>
    </comment>
    <comment ref="A1037" authorId="1" shapeId="0">
      <text>
        <r>
          <rPr>
            <sz val="11"/>
            <color theme="1"/>
            <rFont val="Calibri"/>
            <family val="2"/>
            <scheme val="minor"/>
          </rPr>
          <t>Introduzca un codigo UNSPSC</t>
        </r>
      </text>
    </comment>
    <comment ref="B1037" authorId="1" shapeId="0">
      <text>
        <r>
          <rPr>
            <sz val="11"/>
            <color theme="1"/>
            <rFont val="Calibri"/>
            <family val="2"/>
            <scheme val="minor"/>
          </rPr>
          <t>Descripción calculada automáticamente a partir de código del artículo</t>
        </r>
      </text>
    </comment>
    <comment ref="C1037" authorId="1" shapeId="0">
      <text>
        <r>
          <rPr>
            <sz val="11"/>
            <color theme="1"/>
            <rFont val="Calibri"/>
            <family val="2"/>
            <scheme val="minor"/>
          </rPr>
          <t>Seleccione un valor de la lista</t>
        </r>
      </text>
    </comment>
    <comment ref="D1037" authorId="1" shapeId="0">
      <text>
        <r>
          <rPr>
            <sz val="11"/>
            <color theme="1"/>
            <rFont val="Calibri"/>
            <family val="2"/>
            <scheme val="minor"/>
          </rPr>
          <t>Introduzca un número con dos decimales como máximo. Debe ser igual o mayor a la "Cantidad Real Consumida"</t>
        </r>
      </text>
    </comment>
    <comment ref="E1037" authorId="1" shapeId="0">
      <text>
        <r>
          <rPr>
            <sz val="11"/>
            <color theme="1"/>
            <rFont val="Calibri"/>
            <family val="2"/>
            <scheme val="minor"/>
          </rPr>
          <t>Introduzca un número con dos decimales como máximo</t>
        </r>
      </text>
    </comment>
    <comment ref="F1037" authorId="1" shapeId="0">
      <text>
        <r>
          <rPr>
            <sz val="11"/>
            <color theme="1"/>
            <rFont val="Calibri"/>
            <family val="2"/>
            <scheme val="minor"/>
          </rPr>
          <t>Monto calculado automáticamente por el sistema</t>
        </r>
      </text>
    </comment>
    <comment ref="A1045" authorId="1" shapeId="0">
      <text>
        <r>
          <rPr>
            <sz val="11"/>
            <color theme="1"/>
            <rFont val="Calibri"/>
            <family val="2"/>
            <scheme val="minor"/>
          </rPr>
          <t>Introducir un texto con el nombre o referencia de la contratación</t>
        </r>
      </text>
    </comment>
    <comment ref="B1045" authorId="1" shapeId="0">
      <text>
        <r>
          <rPr>
            <sz val="11"/>
            <color theme="1"/>
            <rFont val="Calibri"/>
            <family val="2"/>
            <scheme val="minor"/>
          </rPr>
          <t>Introduzca un texto con la finalidad de la contratación</t>
        </r>
      </text>
    </comment>
    <comment ref="C1045" authorId="1" shapeId="0">
      <text>
        <r>
          <rPr>
            <sz val="11"/>
            <color theme="1"/>
            <rFont val="Calibri"/>
            <family val="2"/>
            <scheme val="minor"/>
          </rPr>
          <t>Seleccionar un valor del listado</t>
        </r>
      </text>
    </comment>
    <comment ref="D1045" authorId="1" shapeId="0">
      <text>
        <r>
          <rPr>
            <sz val="11"/>
            <color theme="1"/>
            <rFont val="Calibri"/>
            <family val="2"/>
            <scheme val="minor"/>
          </rPr>
          <t>Seleccione el tipo de procedimiento</t>
        </r>
      </text>
    </comment>
    <comment ref="E1045" authorId="1" shapeId="0">
      <text>
        <r>
          <rPr>
            <sz val="11"/>
            <color theme="1"/>
            <rFont val="Calibri"/>
            <family val="2"/>
            <scheme val="minor"/>
          </rPr>
          <t>Seleccione un valor de la lista</t>
        </r>
      </text>
    </comment>
    <comment ref="F1045" authorId="1" shapeId="0">
      <text>
        <r>
          <rPr>
            <sz val="11"/>
            <color theme="1"/>
            <rFont val="Calibri"/>
            <family val="2"/>
            <scheme val="minor"/>
          </rPr>
          <t>Introduzca el código SNIP</t>
        </r>
      </text>
    </comment>
    <comment ref="C1046" authorId="1" shapeId="0">
      <text>
        <r>
          <rPr>
            <sz val="11"/>
            <color theme="1"/>
            <rFont val="Calibri"/>
            <family val="2"/>
            <scheme val="minor"/>
          </rPr>
          <t>Introduzca la fecha de inicio del proceso, en formato dd-mm-aaaa</t>
        </r>
      </text>
    </comment>
    <comment ref="F1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text/>
    </comment>
    <comment ref="C1048" authorId="1" shapeId="0">
      <text>
        <r>
          <rPr>
            <sz val="11"/>
            <color theme="1"/>
            <rFont val="Calibri"/>
            <family val="2"/>
            <scheme val="minor"/>
          </rPr>
          <t>Introduzca la fecha prevista de adjudicación, en formato dd-mm-aaaa</t>
        </r>
      </text>
    </comment>
    <comment ref="F1048" authorId="1" shapeId="0">
      <text/>
    </comment>
    <comment ref="F1049" authorId="1" shapeId="0">
      <text/>
    </comment>
    <comment ref="A1051" authorId="1" shapeId="0">
      <text>
        <r>
          <rPr>
            <sz val="11"/>
            <color theme="1"/>
            <rFont val="Calibri"/>
            <family val="2"/>
            <scheme val="minor"/>
          </rPr>
          <t>Introduzca un codigo UNSPSC</t>
        </r>
      </text>
    </comment>
    <comment ref="B1051" authorId="1" shapeId="0">
      <text>
        <r>
          <rPr>
            <sz val="11"/>
            <color theme="1"/>
            <rFont val="Calibri"/>
            <family val="2"/>
            <scheme val="minor"/>
          </rPr>
          <t>Descripción calculada automáticamente a partir de código del artículo</t>
        </r>
      </text>
    </comment>
    <comment ref="C1051" authorId="1" shapeId="0">
      <text>
        <r>
          <rPr>
            <sz val="11"/>
            <color theme="1"/>
            <rFont val="Calibri"/>
            <family val="2"/>
            <scheme val="minor"/>
          </rPr>
          <t>Seleccione un valor de la lista</t>
        </r>
      </text>
    </comment>
    <comment ref="D1051" authorId="1" shapeId="0">
      <text>
        <r>
          <rPr>
            <sz val="11"/>
            <color theme="1"/>
            <rFont val="Calibri"/>
            <family val="2"/>
            <scheme val="minor"/>
          </rPr>
          <t>Introduzca un número con dos decimales como máximo. Debe ser igual o mayor a la "Cantidad Real Consumida"</t>
        </r>
      </text>
    </comment>
    <comment ref="E1051" authorId="1" shapeId="0">
      <text>
        <r>
          <rPr>
            <sz val="11"/>
            <color theme="1"/>
            <rFont val="Calibri"/>
            <family val="2"/>
            <scheme val="minor"/>
          </rPr>
          <t>Introduzca un número con dos decimales como máximo</t>
        </r>
      </text>
    </comment>
    <comment ref="F1051" authorId="1" shapeId="0">
      <text>
        <r>
          <rPr>
            <sz val="11"/>
            <color theme="1"/>
            <rFont val="Calibri"/>
            <family val="2"/>
            <scheme val="minor"/>
          </rPr>
          <t>Monto calculado automáticamente por el sistema</t>
        </r>
      </text>
    </comment>
    <comment ref="A1057" authorId="1" shapeId="0">
      <text>
        <r>
          <rPr>
            <sz val="11"/>
            <color theme="1"/>
            <rFont val="Calibri"/>
            <family val="2"/>
            <scheme val="minor"/>
          </rPr>
          <t>Introducir un texto con el nombre o referencia de la contratación</t>
        </r>
      </text>
    </comment>
    <comment ref="B1057" authorId="1" shapeId="0">
      <text>
        <r>
          <rPr>
            <sz val="11"/>
            <color theme="1"/>
            <rFont val="Calibri"/>
            <family val="2"/>
            <scheme val="minor"/>
          </rPr>
          <t>Introduzca un texto con la finalidad de la contratación</t>
        </r>
      </text>
    </comment>
    <comment ref="C1057" authorId="1" shapeId="0">
      <text>
        <r>
          <rPr>
            <sz val="11"/>
            <color theme="1"/>
            <rFont val="Calibri"/>
            <family val="2"/>
            <scheme val="minor"/>
          </rPr>
          <t>Seleccionar un valor del listado</t>
        </r>
      </text>
    </comment>
    <comment ref="D1057" authorId="1" shapeId="0">
      <text>
        <r>
          <rPr>
            <sz val="11"/>
            <color theme="1"/>
            <rFont val="Calibri"/>
            <family val="2"/>
            <scheme val="minor"/>
          </rPr>
          <t>Seleccione el tipo de procedimiento</t>
        </r>
      </text>
    </comment>
    <comment ref="E1057" authorId="1" shapeId="0">
      <text>
        <r>
          <rPr>
            <sz val="11"/>
            <color theme="1"/>
            <rFont val="Calibri"/>
            <family val="2"/>
            <scheme val="minor"/>
          </rPr>
          <t>Seleccione un valor de la lista</t>
        </r>
      </text>
    </comment>
    <comment ref="F1057" authorId="1" shapeId="0">
      <text>
        <r>
          <rPr>
            <sz val="11"/>
            <color theme="1"/>
            <rFont val="Calibri"/>
            <family val="2"/>
            <scheme val="minor"/>
          </rPr>
          <t>Introduzca el código SNIP</t>
        </r>
      </text>
    </comment>
    <comment ref="C1058" authorId="1" shapeId="0">
      <text>
        <r>
          <rPr>
            <sz val="11"/>
            <color theme="1"/>
            <rFont val="Calibri"/>
            <family val="2"/>
            <scheme val="minor"/>
          </rPr>
          <t>Introduzca la fecha de inicio del proceso, en formato dd-mm-aaaa</t>
        </r>
      </text>
    </comment>
    <comment ref="F10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text/>
    </comment>
    <comment ref="C1060" authorId="1" shapeId="0">
      <text>
        <r>
          <rPr>
            <sz val="11"/>
            <color theme="1"/>
            <rFont val="Calibri"/>
            <family val="2"/>
            <scheme val="minor"/>
          </rPr>
          <t>Introduzca la fecha prevista de adjudicación, en formato dd-mm-aaaa</t>
        </r>
      </text>
    </comment>
    <comment ref="F1060" authorId="1" shapeId="0">
      <text/>
    </comment>
    <comment ref="F1061" authorId="1" shapeId="0">
      <text/>
    </comment>
    <comment ref="A1063" authorId="1" shapeId="0">
      <text>
        <r>
          <rPr>
            <sz val="11"/>
            <color theme="1"/>
            <rFont val="Calibri"/>
            <family val="2"/>
            <scheme val="minor"/>
          </rPr>
          <t>Introduzca un codigo UNSPSC</t>
        </r>
      </text>
    </comment>
    <comment ref="B1063" authorId="1" shapeId="0">
      <text>
        <r>
          <rPr>
            <sz val="11"/>
            <color theme="1"/>
            <rFont val="Calibri"/>
            <family val="2"/>
            <scheme val="minor"/>
          </rPr>
          <t>Descripción calculada automáticamente a partir de código del artículo</t>
        </r>
      </text>
    </comment>
    <comment ref="C1063" authorId="1" shapeId="0">
      <text>
        <r>
          <rPr>
            <sz val="11"/>
            <color theme="1"/>
            <rFont val="Calibri"/>
            <family val="2"/>
            <scheme val="minor"/>
          </rPr>
          <t>Seleccione un valor de la lista</t>
        </r>
      </text>
    </comment>
    <comment ref="D1063" authorId="1" shapeId="0">
      <text>
        <r>
          <rPr>
            <sz val="11"/>
            <color theme="1"/>
            <rFont val="Calibri"/>
            <family val="2"/>
            <scheme val="minor"/>
          </rPr>
          <t>Introduzca un número con dos decimales como máximo. Debe ser igual o mayor a la "Cantidad Real Consumida"</t>
        </r>
      </text>
    </comment>
    <comment ref="E1063" authorId="1" shapeId="0">
      <text>
        <r>
          <rPr>
            <sz val="11"/>
            <color theme="1"/>
            <rFont val="Calibri"/>
            <family val="2"/>
            <scheme val="minor"/>
          </rPr>
          <t>Introduzca un número con dos decimales como máximo</t>
        </r>
      </text>
    </comment>
    <comment ref="F1063" authorId="1" shapeId="0">
      <text>
        <r>
          <rPr>
            <sz val="11"/>
            <color theme="1"/>
            <rFont val="Calibri"/>
            <family val="2"/>
            <scheme val="minor"/>
          </rPr>
          <t>Monto calculado automáticamente por el sistema</t>
        </r>
      </text>
    </comment>
    <comment ref="A1068" authorId="1" shapeId="0">
      <text>
        <r>
          <rPr>
            <sz val="11"/>
            <color theme="1"/>
            <rFont val="Calibri"/>
            <family val="2"/>
            <scheme val="minor"/>
          </rPr>
          <t>Introducir un texto con el nombre o referencia de la contratación</t>
        </r>
      </text>
    </comment>
    <comment ref="B1068" authorId="1" shapeId="0">
      <text>
        <r>
          <rPr>
            <sz val="11"/>
            <color theme="1"/>
            <rFont val="Calibri"/>
            <family val="2"/>
            <scheme val="minor"/>
          </rPr>
          <t>Introduzca un texto con la finalidad de la contratación</t>
        </r>
      </text>
    </comment>
    <comment ref="C1068" authorId="1" shapeId="0">
      <text>
        <r>
          <rPr>
            <sz val="11"/>
            <color theme="1"/>
            <rFont val="Calibri"/>
            <family val="2"/>
            <scheme val="minor"/>
          </rPr>
          <t>Seleccionar un valor del listado</t>
        </r>
      </text>
    </comment>
    <comment ref="D1068" authorId="1" shapeId="0">
      <text>
        <r>
          <rPr>
            <sz val="11"/>
            <color theme="1"/>
            <rFont val="Calibri"/>
            <family val="2"/>
            <scheme val="minor"/>
          </rPr>
          <t>Seleccione el tipo de procedimiento</t>
        </r>
      </text>
    </comment>
    <comment ref="E1068" authorId="1" shapeId="0">
      <text>
        <r>
          <rPr>
            <sz val="11"/>
            <color theme="1"/>
            <rFont val="Calibri"/>
            <family val="2"/>
            <scheme val="minor"/>
          </rPr>
          <t>Seleccione un valor de la lista</t>
        </r>
      </text>
    </comment>
    <comment ref="F1068" authorId="1" shapeId="0">
      <text>
        <r>
          <rPr>
            <sz val="11"/>
            <color theme="1"/>
            <rFont val="Calibri"/>
            <family val="2"/>
            <scheme val="minor"/>
          </rPr>
          <t>Introduzca el código SNIP</t>
        </r>
      </text>
    </comment>
    <comment ref="C1069" authorId="1" shapeId="0">
      <text>
        <r>
          <rPr>
            <sz val="11"/>
            <color theme="1"/>
            <rFont val="Calibri"/>
            <family val="2"/>
            <scheme val="minor"/>
          </rPr>
          <t>Introduzca la fecha de inicio del proceso, en formato dd-mm-aaaa</t>
        </r>
      </text>
    </comment>
    <comment ref="F10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text/>
    </comment>
    <comment ref="C1071" authorId="1" shapeId="0">
      <text>
        <r>
          <rPr>
            <sz val="11"/>
            <color theme="1"/>
            <rFont val="Calibri"/>
            <family val="2"/>
            <scheme val="minor"/>
          </rPr>
          <t>Introduzca la fecha prevista de adjudicación, en formato dd-mm-aaaa</t>
        </r>
      </text>
    </comment>
    <comment ref="F1071" authorId="1" shapeId="0">
      <text/>
    </comment>
    <comment ref="F1072" authorId="1" shapeId="0">
      <text/>
    </comment>
    <comment ref="A1074" authorId="1" shapeId="0">
      <text>
        <r>
          <rPr>
            <sz val="11"/>
            <color theme="1"/>
            <rFont val="Calibri"/>
            <family val="2"/>
            <scheme val="minor"/>
          </rPr>
          <t>Introduzca un codigo UNSPSC</t>
        </r>
      </text>
    </comment>
    <comment ref="B1074" authorId="1" shapeId="0">
      <text>
        <r>
          <rPr>
            <sz val="11"/>
            <color theme="1"/>
            <rFont val="Calibri"/>
            <family val="2"/>
            <scheme val="minor"/>
          </rPr>
          <t>Descripción calculada automáticamente a partir de código del artículo</t>
        </r>
      </text>
    </comment>
    <comment ref="C1074" authorId="1" shapeId="0">
      <text>
        <r>
          <rPr>
            <sz val="11"/>
            <color theme="1"/>
            <rFont val="Calibri"/>
            <family val="2"/>
            <scheme val="minor"/>
          </rPr>
          <t>Seleccione un valor de la lista</t>
        </r>
      </text>
    </comment>
    <comment ref="D1074" authorId="1" shapeId="0">
      <text>
        <r>
          <rPr>
            <sz val="11"/>
            <color theme="1"/>
            <rFont val="Calibri"/>
            <family val="2"/>
            <scheme val="minor"/>
          </rPr>
          <t>Introduzca un número con dos decimales como máximo. Debe ser igual o mayor a la "Cantidad Real Consumida"</t>
        </r>
      </text>
    </comment>
    <comment ref="E1074" authorId="1" shapeId="0">
      <text>
        <r>
          <rPr>
            <sz val="11"/>
            <color theme="1"/>
            <rFont val="Calibri"/>
            <family val="2"/>
            <scheme val="minor"/>
          </rPr>
          <t>Introduzca un número con dos decimales como máximo</t>
        </r>
      </text>
    </comment>
    <comment ref="F1074" authorId="1" shapeId="0">
      <text>
        <r>
          <rPr>
            <sz val="11"/>
            <color theme="1"/>
            <rFont val="Calibri"/>
            <family val="2"/>
            <scheme val="minor"/>
          </rPr>
          <t>Monto calculado automáticamente por el sistema</t>
        </r>
      </text>
    </comment>
    <comment ref="A1079" authorId="1" shapeId="0">
      <text>
        <r>
          <rPr>
            <sz val="11"/>
            <color theme="1"/>
            <rFont val="Calibri"/>
            <family val="2"/>
            <scheme val="minor"/>
          </rPr>
          <t>Introducir un texto con el nombre o referencia de la contratación</t>
        </r>
      </text>
    </comment>
    <comment ref="B1079" authorId="1" shapeId="0">
      <text>
        <r>
          <rPr>
            <sz val="11"/>
            <color theme="1"/>
            <rFont val="Calibri"/>
            <family val="2"/>
            <scheme val="minor"/>
          </rPr>
          <t>Introduzca un texto con la finalidad de la contratación</t>
        </r>
      </text>
    </comment>
    <comment ref="C1079" authorId="1" shapeId="0">
      <text>
        <r>
          <rPr>
            <sz val="11"/>
            <color theme="1"/>
            <rFont val="Calibri"/>
            <family val="2"/>
            <scheme val="minor"/>
          </rPr>
          <t>Seleccionar un valor del listado</t>
        </r>
      </text>
    </comment>
    <comment ref="D1079" authorId="1" shapeId="0">
      <text>
        <r>
          <rPr>
            <sz val="11"/>
            <color theme="1"/>
            <rFont val="Calibri"/>
            <family val="2"/>
            <scheme val="minor"/>
          </rPr>
          <t>Seleccione el tipo de procedimiento</t>
        </r>
      </text>
    </comment>
    <comment ref="E1079" authorId="1" shapeId="0">
      <text>
        <r>
          <rPr>
            <sz val="11"/>
            <color theme="1"/>
            <rFont val="Calibri"/>
            <family val="2"/>
            <scheme val="minor"/>
          </rPr>
          <t>Seleccione un valor de la lista</t>
        </r>
      </text>
    </comment>
    <comment ref="F1079" authorId="1" shapeId="0">
      <text>
        <r>
          <rPr>
            <sz val="11"/>
            <color theme="1"/>
            <rFont val="Calibri"/>
            <family val="2"/>
            <scheme val="minor"/>
          </rPr>
          <t>Introduzca el código SNIP</t>
        </r>
      </text>
    </comment>
    <comment ref="C1080" authorId="1" shapeId="0">
      <text>
        <r>
          <rPr>
            <sz val="11"/>
            <color theme="1"/>
            <rFont val="Calibri"/>
            <family val="2"/>
            <scheme val="minor"/>
          </rPr>
          <t>Introduzca la fecha de inicio del proceso, en formato dd-mm-aaaa</t>
        </r>
      </text>
    </comment>
    <comment ref="F10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text/>
    </comment>
    <comment ref="C1082" authorId="1" shapeId="0">
      <text>
        <r>
          <rPr>
            <sz val="11"/>
            <color theme="1"/>
            <rFont val="Calibri"/>
            <family val="2"/>
            <scheme val="minor"/>
          </rPr>
          <t>Introduzca la fecha prevista de adjudicación, en formato dd-mm-aaaa</t>
        </r>
      </text>
    </comment>
    <comment ref="F1082" authorId="1" shapeId="0">
      <text/>
    </comment>
    <comment ref="F1083" authorId="1" shapeId="0">
      <text/>
    </comment>
    <comment ref="A1085" authorId="1" shapeId="0">
      <text>
        <r>
          <rPr>
            <sz val="11"/>
            <color theme="1"/>
            <rFont val="Calibri"/>
            <family val="2"/>
            <scheme val="minor"/>
          </rPr>
          <t>Introduzca un codigo UNSPSC</t>
        </r>
      </text>
    </comment>
    <comment ref="B1085" authorId="1" shapeId="0">
      <text>
        <r>
          <rPr>
            <sz val="11"/>
            <color theme="1"/>
            <rFont val="Calibri"/>
            <family val="2"/>
            <scheme val="minor"/>
          </rPr>
          <t>Descripción calculada automáticamente a partir de código del artículo</t>
        </r>
      </text>
    </comment>
    <comment ref="C1085" authorId="1" shapeId="0">
      <text>
        <r>
          <rPr>
            <sz val="11"/>
            <color theme="1"/>
            <rFont val="Calibri"/>
            <family val="2"/>
            <scheme val="minor"/>
          </rPr>
          <t>Seleccione un valor de la lista</t>
        </r>
      </text>
    </comment>
    <comment ref="D1085" authorId="1" shapeId="0">
      <text>
        <r>
          <rPr>
            <sz val="11"/>
            <color theme="1"/>
            <rFont val="Calibri"/>
            <family val="2"/>
            <scheme val="minor"/>
          </rPr>
          <t>Introduzca un número con dos decimales como máximo. Debe ser igual o mayor a la "Cantidad Real Consumida"</t>
        </r>
      </text>
    </comment>
    <comment ref="E1085" authorId="1" shapeId="0">
      <text>
        <r>
          <rPr>
            <sz val="11"/>
            <color theme="1"/>
            <rFont val="Calibri"/>
            <family val="2"/>
            <scheme val="minor"/>
          </rPr>
          <t>Introduzca un número con dos decimales como máximo</t>
        </r>
      </text>
    </comment>
    <comment ref="F1085" authorId="1" shapeId="0">
      <text>
        <r>
          <rPr>
            <sz val="11"/>
            <color theme="1"/>
            <rFont val="Calibri"/>
            <family val="2"/>
            <scheme val="minor"/>
          </rPr>
          <t>Monto calculado automáticamente por el sistema</t>
        </r>
      </text>
    </comment>
    <comment ref="A1090" authorId="1" shapeId="0">
      <text>
        <r>
          <rPr>
            <sz val="11"/>
            <color theme="1"/>
            <rFont val="Calibri"/>
            <family val="2"/>
            <scheme val="minor"/>
          </rPr>
          <t>Introducir un texto con el nombre o referencia de la contratación</t>
        </r>
      </text>
    </comment>
    <comment ref="B1090" authorId="1" shapeId="0">
      <text>
        <r>
          <rPr>
            <sz val="11"/>
            <color theme="1"/>
            <rFont val="Calibri"/>
            <family val="2"/>
            <scheme val="minor"/>
          </rPr>
          <t>Introduzca un texto con la finalidad de la contratación</t>
        </r>
      </text>
    </comment>
    <comment ref="C1090" authorId="1" shapeId="0">
      <text>
        <r>
          <rPr>
            <sz val="11"/>
            <color theme="1"/>
            <rFont val="Calibri"/>
            <family val="2"/>
            <scheme val="minor"/>
          </rPr>
          <t>Seleccionar un valor del listado</t>
        </r>
      </text>
    </comment>
    <comment ref="D1090" authorId="1" shapeId="0">
      <text>
        <r>
          <rPr>
            <sz val="11"/>
            <color theme="1"/>
            <rFont val="Calibri"/>
            <family val="2"/>
            <scheme val="minor"/>
          </rPr>
          <t>Seleccione el tipo de procedimiento</t>
        </r>
      </text>
    </comment>
    <comment ref="E1090" authorId="1" shapeId="0">
      <text>
        <r>
          <rPr>
            <sz val="11"/>
            <color theme="1"/>
            <rFont val="Calibri"/>
            <family val="2"/>
            <scheme val="minor"/>
          </rPr>
          <t>Seleccione un valor de la lista</t>
        </r>
      </text>
    </comment>
    <comment ref="F1090" authorId="1" shapeId="0">
      <text>
        <r>
          <rPr>
            <sz val="11"/>
            <color theme="1"/>
            <rFont val="Calibri"/>
            <family val="2"/>
            <scheme val="minor"/>
          </rPr>
          <t>Introduzca el código SNIP</t>
        </r>
      </text>
    </comment>
    <comment ref="C1091" authorId="1" shapeId="0">
      <text>
        <r>
          <rPr>
            <sz val="11"/>
            <color theme="1"/>
            <rFont val="Calibri"/>
            <family val="2"/>
            <scheme val="minor"/>
          </rPr>
          <t>Introduzca la fecha de inicio del proceso, en formato dd-mm-aaaa</t>
        </r>
      </text>
    </comment>
    <comment ref="F10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text/>
    </comment>
    <comment ref="C1093" authorId="1" shapeId="0">
      <text>
        <r>
          <rPr>
            <sz val="11"/>
            <color theme="1"/>
            <rFont val="Calibri"/>
            <family val="2"/>
            <scheme val="minor"/>
          </rPr>
          <t>Introduzca la fecha prevista de adjudicación, en formato dd-mm-aaaa</t>
        </r>
      </text>
    </comment>
    <comment ref="F1093" authorId="1" shapeId="0">
      <text/>
    </comment>
    <comment ref="F1094" authorId="1" shapeId="0">
      <text/>
    </comment>
    <comment ref="A1096" authorId="1" shapeId="0">
      <text>
        <r>
          <rPr>
            <sz val="11"/>
            <color theme="1"/>
            <rFont val="Calibri"/>
            <family val="2"/>
            <scheme val="minor"/>
          </rPr>
          <t>Introduzca un codigo UNSPSC</t>
        </r>
      </text>
    </comment>
    <comment ref="B1096" authorId="1" shapeId="0">
      <text>
        <r>
          <rPr>
            <sz val="11"/>
            <color theme="1"/>
            <rFont val="Calibri"/>
            <family val="2"/>
            <scheme val="minor"/>
          </rPr>
          <t>Descripción calculada automáticamente a partir de código del artículo</t>
        </r>
      </text>
    </comment>
    <comment ref="C1096" authorId="1" shapeId="0">
      <text>
        <r>
          <rPr>
            <sz val="11"/>
            <color theme="1"/>
            <rFont val="Calibri"/>
            <family val="2"/>
            <scheme val="minor"/>
          </rPr>
          <t>Seleccione un valor de la lista</t>
        </r>
      </text>
    </comment>
    <comment ref="D1096" authorId="1" shapeId="0">
      <text>
        <r>
          <rPr>
            <sz val="11"/>
            <color theme="1"/>
            <rFont val="Calibri"/>
            <family val="2"/>
            <scheme val="minor"/>
          </rPr>
          <t>Introduzca un número con dos decimales como máximo. Debe ser igual o mayor a la "Cantidad Real Consumida"</t>
        </r>
      </text>
    </comment>
    <comment ref="E1096" authorId="1" shapeId="0">
      <text>
        <r>
          <rPr>
            <sz val="11"/>
            <color theme="1"/>
            <rFont val="Calibri"/>
            <family val="2"/>
            <scheme val="minor"/>
          </rPr>
          <t>Introduzca un número con dos decimales como máximo</t>
        </r>
      </text>
    </comment>
    <comment ref="F1096" authorId="1" shapeId="0">
      <text>
        <r>
          <rPr>
            <sz val="11"/>
            <color theme="1"/>
            <rFont val="Calibri"/>
            <family val="2"/>
            <scheme val="minor"/>
          </rPr>
          <t>Monto calculado automáticamente por el sistema</t>
        </r>
      </text>
    </comment>
    <comment ref="A1101" authorId="1" shapeId="0">
      <text>
        <r>
          <rPr>
            <sz val="11"/>
            <color theme="1"/>
            <rFont val="Calibri"/>
            <family val="2"/>
            <scheme val="minor"/>
          </rPr>
          <t>Introducir un texto con el nombre o referencia de la contratación</t>
        </r>
      </text>
    </comment>
    <comment ref="B1101" authorId="1" shapeId="0">
      <text>
        <r>
          <rPr>
            <sz val="11"/>
            <color theme="1"/>
            <rFont val="Calibri"/>
            <family val="2"/>
            <scheme val="minor"/>
          </rPr>
          <t>Introduzca un texto con la finalidad de la contratación</t>
        </r>
      </text>
    </comment>
    <comment ref="C1101" authorId="1" shapeId="0">
      <text>
        <r>
          <rPr>
            <sz val="11"/>
            <color theme="1"/>
            <rFont val="Calibri"/>
            <family val="2"/>
            <scheme val="minor"/>
          </rPr>
          <t>Seleccionar un valor del listado</t>
        </r>
      </text>
    </comment>
    <comment ref="D1101" authorId="1" shapeId="0">
      <text>
        <r>
          <rPr>
            <sz val="11"/>
            <color theme="1"/>
            <rFont val="Calibri"/>
            <family val="2"/>
            <scheme val="minor"/>
          </rPr>
          <t>Seleccione el tipo de procedimiento</t>
        </r>
      </text>
    </comment>
    <comment ref="E1101" authorId="1" shapeId="0">
      <text>
        <r>
          <rPr>
            <sz val="11"/>
            <color theme="1"/>
            <rFont val="Calibri"/>
            <family val="2"/>
            <scheme val="minor"/>
          </rPr>
          <t>Seleccione un valor de la lista</t>
        </r>
      </text>
    </comment>
    <comment ref="F1101" authorId="1" shapeId="0">
      <text>
        <r>
          <rPr>
            <sz val="11"/>
            <color theme="1"/>
            <rFont val="Calibri"/>
            <family val="2"/>
            <scheme val="minor"/>
          </rPr>
          <t>Introduzca el código SNIP</t>
        </r>
      </text>
    </comment>
    <comment ref="C1102" authorId="1" shapeId="0">
      <text>
        <r>
          <rPr>
            <sz val="11"/>
            <color theme="1"/>
            <rFont val="Calibri"/>
            <family val="2"/>
            <scheme val="minor"/>
          </rPr>
          <t>Introduzca la fecha de inicio del proceso, en formato dd-mm-aaaa</t>
        </r>
      </text>
    </comment>
    <comment ref="F1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text/>
    </comment>
    <comment ref="C1104" authorId="1" shapeId="0">
      <text>
        <r>
          <rPr>
            <sz val="11"/>
            <color theme="1"/>
            <rFont val="Calibri"/>
            <family val="2"/>
            <scheme val="minor"/>
          </rPr>
          <t>Introduzca la fecha prevista de adjudicación, en formato dd-mm-aaaa</t>
        </r>
      </text>
    </comment>
    <comment ref="F1104" authorId="1" shapeId="0">
      <text/>
    </comment>
    <comment ref="F1105" authorId="1" shapeId="0">
      <text/>
    </comment>
    <comment ref="A1107" authorId="1" shapeId="0">
      <text>
        <r>
          <rPr>
            <sz val="11"/>
            <color theme="1"/>
            <rFont val="Calibri"/>
            <family val="2"/>
            <scheme val="minor"/>
          </rPr>
          <t>Introduzca un codigo UNSPSC</t>
        </r>
      </text>
    </comment>
    <comment ref="B1107" authorId="1" shapeId="0">
      <text>
        <r>
          <rPr>
            <sz val="11"/>
            <color theme="1"/>
            <rFont val="Calibri"/>
            <family val="2"/>
            <scheme val="minor"/>
          </rPr>
          <t>Descripción calculada automáticamente a partir de código del artículo</t>
        </r>
      </text>
    </comment>
    <comment ref="C1107" authorId="1" shapeId="0">
      <text>
        <r>
          <rPr>
            <sz val="11"/>
            <color theme="1"/>
            <rFont val="Calibri"/>
            <family val="2"/>
            <scheme val="minor"/>
          </rPr>
          <t>Seleccione un valor de la lista</t>
        </r>
      </text>
    </comment>
    <comment ref="D1107" authorId="1" shapeId="0">
      <text>
        <r>
          <rPr>
            <sz val="11"/>
            <color theme="1"/>
            <rFont val="Calibri"/>
            <family val="2"/>
            <scheme val="minor"/>
          </rPr>
          <t>Introduzca un número con dos decimales como máximo. Debe ser igual o mayor a la "Cantidad Real Consumida"</t>
        </r>
      </text>
    </comment>
    <comment ref="E1107" authorId="1" shapeId="0">
      <text>
        <r>
          <rPr>
            <sz val="11"/>
            <color theme="1"/>
            <rFont val="Calibri"/>
            <family val="2"/>
            <scheme val="minor"/>
          </rPr>
          <t>Introduzca un número con dos decimales como máximo</t>
        </r>
      </text>
    </comment>
    <comment ref="F1107" authorId="1" shapeId="0">
      <text>
        <r>
          <rPr>
            <sz val="11"/>
            <color theme="1"/>
            <rFont val="Calibri"/>
            <family val="2"/>
            <scheme val="minor"/>
          </rPr>
          <t>Monto calculado automáticamente por el sistema</t>
        </r>
      </text>
    </comment>
    <comment ref="A1112" authorId="1" shapeId="0">
      <text>
        <r>
          <rPr>
            <sz val="11"/>
            <color theme="1"/>
            <rFont val="Calibri"/>
            <family val="2"/>
            <scheme val="minor"/>
          </rPr>
          <t>Introducir un texto con el nombre o referencia de la contratación</t>
        </r>
      </text>
    </comment>
    <comment ref="B1112" authorId="1" shapeId="0">
      <text>
        <r>
          <rPr>
            <sz val="11"/>
            <color theme="1"/>
            <rFont val="Calibri"/>
            <family val="2"/>
            <scheme val="minor"/>
          </rPr>
          <t>Introduzca un texto con la finalidad de la contratación</t>
        </r>
      </text>
    </comment>
    <comment ref="C1112" authorId="1" shapeId="0">
      <text>
        <r>
          <rPr>
            <sz val="11"/>
            <color theme="1"/>
            <rFont val="Calibri"/>
            <family val="2"/>
            <scheme val="minor"/>
          </rPr>
          <t>Seleccionar un valor del listado</t>
        </r>
      </text>
    </comment>
    <comment ref="D1112" authorId="1" shapeId="0">
      <text>
        <r>
          <rPr>
            <sz val="11"/>
            <color theme="1"/>
            <rFont val="Calibri"/>
            <family val="2"/>
            <scheme val="minor"/>
          </rPr>
          <t>Seleccione el tipo de procedimiento</t>
        </r>
      </text>
    </comment>
    <comment ref="E1112" authorId="1" shapeId="0">
      <text>
        <r>
          <rPr>
            <sz val="11"/>
            <color theme="1"/>
            <rFont val="Calibri"/>
            <family val="2"/>
            <scheme val="minor"/>
          </rPr>
          <t>Seleccione un valor de la lista</t>
        </r>
      </text>
    </comment>
    <comment ref="F1112" authorId="1" shapeId="0">
      <text>
        <r>
          <rPr>
            <sz val="11"/>
            <color theme="1"/>
            <rFont val="Calibri"/>
            <family val="2"/>
            <scheme val="minor"/>
          </rPr>
          <t>Introduzca el código SNIP</t>
        </r>
      </text>
    </comment>
    <comment ref="C1113" authorId="1" shapeId="0">
      <text>
        <r>
          <rPr>
            <sz val="11"/>
            <color theme="1"/>
            <rFont val="Calibri"/>
            <family val="2"/>
            <scheme val="minor"/>
          </rPr>
          <t>Introduzca la fecha de inicio del proceso, en formato dd-mm-aaaa</t>
        </r>
      </text>
    </comment>
    <comment ref="F11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text/>
    </comment>
    <comment ref="C1115" authorId="1" shapeId="0">
      <text>
        <r>
          <rPr>
            <sz val="11"/>
            <color theme="1"/>
            <rFont val="Calibri"/>
            <family val="2"/>
            <scheme val="minor"/>
          </rPr>
          <t>Introduzca la fecha prevista de adjudicación, en formato dd-mm-aaaa</t>
        </r>
      </text>
    </comment>
    <comment ref="F1115" authorId="1" shapeId="0">
      <text/>
    </comment>
    <comment ref="F1116" authorId="1" shapeId="0">
      <text/>
    </comment>
    <comment ref="A1118" authorId="1" shapeId="0">
      <text>
        <r>
          <rPr>
            <sz val="11"/>
            <color theme="1"/>
            <rFont val="Calibri"/>
            <family val="2"/>
            <scheme val="minor"/>
          </rPr>
          <t>Introduzca un codigo UNSPSC</t>
        </r>
      </text>
    </comment>
    <comment ref="B1118" authorId="1" shapeId="0">
      <text>
        <r>
          <rPr>
            <sz val="11"/>
            <color theme="1"/>
            <rFont val="Calibri"/>
            <family val="2"/>
            <scheme val="minor"/>
          </rPr>
          <t>Descripción calculada automáticamente a partir de código del artículo</t>
        </r>
      </text>
    </comment>
    <comment ref="C1118" authorId="1" shapeId="0">
      <text>
        <r>
          <rPr>
            <sz val="11"/>
            <color theme="1"/>
            <rFont val="Calibri"/>
            <family val="2"/>
            <scheme val="minor"/>
          </rPr>
          <t>Seleccione un valor de la lista</t>
        </r>
      </text>
    </comment>
    <comment ref="D1118" authorId="1" shapeId="0">
      <text>
        <r>
          <rPr>
            <sz val="11"/>
            <color theme="1"/>
            <rFont val="Calibri"/>
            <family val="2"/>
            <scheme val="minor"/>
          </rPr>
          <t>Introduzca un número con dos decimales como máximo. Debe ser igual o mayor a la "Cantidad Real Consumida"</t>
        </r>
      </text>
    </comment>
    <comment ref="E1118" authorId="1" shapeId="0">
      <text>
        <r>
          <rPr>
            <sz val="11"/>
            <color theme="1"/>
            <rFont val="Calibri"/>
            <family val="2"/>
            <scheme val="minor"/>
          </rPr>
          <t>Introduzca un número con dos decimales como máximo</t>
        </r>
      </text>
    </comment>
    <comment ref="F1118" authorId="1" shapeId="0">
      <text>
        <r>
          <rPr>
            <sz val="11"/>
            <color theme="1"/>
            <rFont val="Calibri"/>
            <family val="2"/>
            <scheme val="minor"/>
          </rPr>
          <t>Monto calculado automáticamente por el sistema</t>
        </r>
      </text>
    </comment>
    <comment ref="A1123" authorId="1" shapeId="0">
      <text>
        <r>
          <rPr>
            <sz val="11"/>
            <color theme="1"/>
            <rFont val="Calibri"/>
            <family val="2"/>
            <scheme val="minor"/>
          </rPr>
          <t>Introducir un texto con el nombre o referencia de la contratación</t>
        </r>
      </text>
    </comment>
    <comment ref="B1123" authorId="1" shapeId="0">
      <text>
        <r>
          <rPr>
            <sz val="11"/>
            <color theme="1"/>
            <rFont val="Calibri"/>
            <family val="2"/>
            <scheme val="minor"/>
          </rPr>
          <t>Introduzca un texto con la finalidad de la contratación</t>
        </r>
      </text>
    </comment>
    <comment ref="C1123" authorId="1" shapeId="0">
      <text>
        <r>
          <rPr>
            <sz val="11"/>
            <color theme="1"/>
            <rFont val="Calibri"/>
            <family val="2"/>
            <scheme val="minor"/>
          </rPr>
          <t>Seleccionar un valor del listado</t>
        </r>
      </text>
    </comment>
    <comment ref="D1123" authorId="1" shapeId="0">
      <text>
        <r>
          <rPr>
            <sz val="11"/>
            <color theme="1"/>
            <rFont val="Calibri"/>
            <family val="2"/>
            <scheme val="minor"/>
          </rPr>
          <t>Seleccione el tipo de procedimiento</t>
        </r>
      </text>
    </comment>
    <comment ref="E1123" authorId="1" shapeId="0">
      <text>
        <r>
          <rPr>
            <sz val="11"/>
            <color theme="1"/>
            <rFont val="Calibri"/>
            <family val="2"/>
            <scheme val="minor"/>
          </rPr>
          <t>Seleccione un valor de la lista</t>
        </r>
      </text>
    </comment>
    <comment ref="F1123" authorId="1" shapeId="0">
      <text>
        <r>
          <rPr>
            <sz val="11"/>
            <color theme="1"/>
            <rFont val="Calibri"/>
            <family val="2"/>
            <scheme val="minor"/>
          </rPr>
          <t>Introduzca el código SNIP</t>
        </r>
      </text>
    </comment>
    <comment ref="C1124" authorId="1" shapeId="0">
      <text>
        <r>
          <rPr>
            <sz val="11"/>
            <color theme="1"/>
            <rFont val="Calibri"/>
            <family val="2"/>
            <scheme val="minor"/>
          </rPr>
          <t>Introduzca la fecha de inicio del proceso, en formato dd-mm-aaaa</t>
        </r>
      </text>
    </comment>
    <comment ref="F11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text/>
    </comment>
    <comment ref="C1126" authorId="1" shapeId="0">
      <text>
        <r>
          <rPr>
            <sz val="11"/>
            <color theme="1"/>
            <rFont val="Calibri"/>
            <family val="2"/>
            <scheme val="minor"/>
          </rPr>
          <t>Introduzca la fecha prevista de adjudicación, en formato dd-mm-aaaa</t>
        </r>
      </text>
    </comment>
    <comment ref="F1126" authorId="1" shapeId="0">
      <text/>
    </comment>
    <comment ref="F1127" authorId="1" shapeId="0">
      <text/>
    </comment>
    <comment ref="A1129" authorId="1" shapeId="0">
      <text>
        <r>
          <rPr>
            <sz val="11"/>
            <color theme="1"/>
            <rFont val="Calibri"/>
            <family val="2"/>
            <scheme val="minor"/>
          </rPr>
          <t>Introduzca un codigo UNSPSC</t>
        </r>
      </text>
    </comment>
    <comment ref="B1129" authorId="1" shapeId="0">
      <text>
        <r>
          <rPr>
            <sz val="11"/>
            <color theme="1"/>
            <rFont val="Calibri"/>
            <family val="2"/>
            <scheme val="minor"/>
          </rPr>
          <t>Descripción calculada automáticamente a partir de código del artículo</t>
        </r>
      </text>
    </comment>
    <comment ref="C1129" authorId="1" shapeId="0">
      <text>
        <r>
          <rPr>
            <sz val="11"/>
            <color theme="1"/>
            <rFont val="Calibri"/>
            <family val="2"/>
            <scheme val="minor"/>
          </rPr>
          <t>Seleccione un valor de la lista</t>
        </r>
      </text>
    </comment>
    <comment ref="D1129" authorId="1" shapeId="0">
      <text>
        <r>
          <rPr>
            <sz val="11"/>
            <color theme="1"/>
            <rFont val="Calibri"/>
            <family val="2"/>
            <scheme val="minor"/>
          </rPr>
          <t>Introduzca un número con dos decimales como máximo. Debe ser igual o mayor a la "Cantidad Real Consumida"</t>
        </r>
      </text>
    </comment>
    <comment ref="E1129" authorId="1" shapeId="0">
      <text>
        <r>
          <rPr>
            <sz val="11"/>
            <color theme="1"/>
            <rFont val="Calibri"/>
            <family val="2"/>
            <scheme val="minor"/>
          </rPr>
          <t>Introduzca un número con dos decimales como máximo</t>
        </r>
      </text>
    </comment>
    <comment ref="F1129" authorId="1" shapeId="0">
      <text>
        <r>
          <rPr>
            <sz val="11"/>
            <color theme="1"/>
            <rFont val="Calibri"/>
            <family val="2"/>
            <scheme val="minor"/>
          </rPr>
          <t>Monto calculado automáticamente por el sistema</t>
        </r>
      </text>
    </comment>
    <comment ref="A1144" authorId="1" shapeId="0">
      <text>
        <r>
          <rPr>
            <sz val="11"/>
            <color theme="1"/>
            <rFont val="Calibri"/>
            <family val="2"/>
            <scheme val="minor"/>
          </rPr>
          <t>Introducir un texto con el nombre o referencia de la contratación</t>
        </r>
      </text>
    </comment>
    <comment ref="B1144" authorId="1" shapeId="0">
      <text>
        <r>
          <rPr>
            <sz val="11"/>
            <color theme="1"/>
            <rFont val="Calibri"/>
            <family val="2"/>
            <scheme val="minor"/>
          </rPr>
          <t>Introduzca un texto con la finalidad de la contratación</t>
        </r>
      </text>
    </comment>
    <comment ref="C1144" authorId="1" shapeId="0">
      <text>
        <r>
          <rPr>
            <sz val="11"/>
            <color theme="1"/>
            <rFont val="Calibri"/>
            <family val="2"/>
            <scheme val="minor"/>
          </rPr>
          <t>Seleccionar un valor del listado</t>
        </r>
      </text>
    </comment>
    <comment ref="D1144" authorId="1" shapeId="0">
      <text>
        <r>
          <rPr>
            <sz val="11"/>
            <color theme="1"/>
            <rFont val="Calibri"/>
            <family val="2"/>
            <scheme val="minor"/>
          </rPr>
          <t>Seleccione el tipo de procedimiento</t>
        </r>
      </text>
    </comment>
    <comment ref="E1144" authorId="1" shapeId="0">
      <text>
        <r>
          <rPr>
            <sz val="11"/>
            <color theme="1"/>
            <rFont val="Calibri"/>
            <family val="2"/>
            <scheme val="minor"/>
          </rPr>
          <t>Seleccione un valor de la lista</t>
        </r>
      </text>
    </comment>
    <comment ref="F1144" authorId="1" shapeId="0">
      <text>
        <r>
          <rPr>
            <sz val="11"/>
            <color theme="1"/>
            <rFont val="Calibri"/>
            <family val="2"/>
            <scheme val="minor"/>
          </rPr>
          <t>Introduzca el código SNIP</t>
        </r>
      </text>
    </comment>
    <comment ref="C1145" authorId="1" shapeId="0">
      <text>
        <r>
          <rPr>
            <sz val="11"/>
            <color theme="1"/>
            <rFont val="Calibri"/>
            <family val="2"/>
            <scheme val="minor"/>
          </rPr>
          <t>Introduzca la fecha de inicio del proceso, en formato dd-mm-aaaa</t>
        </r>
      </text>
    </comment>
    <comment ref="F1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text/>
    </comment>
    <comment ref="C1147" authorId="1" shapeId="0">
      <text>
        <r>
          <rPr>
            <sz val="11"/>
            <color theme="1"/>
            <rFont val="Calibri"/>
            <family val="2"/>
            <scheme val="minor"/>
          </rPr>
          <t>Introduzca la fecha prevista de adjudicación, en formato dd-mm-aaaa</t>
        </r>
      </text>
    </comment>
    <comment ref="F1147" authorId="1" shapeId="0">
      <text/>
    </comment>
    <comment ref="F1148" authorId="1" shapeId="0">
      <text/>
    </comment>
    <comment ref="A1150" authorId="1" shapeId="0">
      <text>
        <r>
          <rPr>
            <sz val="11"/>
            <color theme="1"/>
            <rFont val="Calibri"/>
            <family val="2"/>
            <scheme val="minor"/>
          </rPr>
          <t>Introduzca un codigo UNSPSC</t>
        </r>
      </text>
    </comment>
    <comment ref="B1150" authorId="1" shapeId="0">
      <text>
        <r>
          <rPr>
            <sz val="11"/>
            <color theme="1"/>
            <rFont val="Calibri"/>
            <family val="2"/>
            <scheme val="minor"/>
          </rPr>
          <t>Descripción calculada automáticamente a partir de código del artículo</t>
        </r>
      </text>
    </comment>
    <comment ref="C1150" authorId="1" shapeId="0">
      <text>
        <r>
          <rPr>
            <sz val="11"/>
            <color theme="1"/>
            <rFont val="Calibri"/>
            <family val="2"/>
            <scheme val="minor"/>
          </rPr>
          <t>Seleccione un valor de la lista</t>
        </r>
      </text>
    </comment>
    <comment ref="D1150" authorId="1" shapeId="0">
      <text>
        <r>
          <rPr>
            <sz val="11"/>
            <color theme="1"/>
            <rFont val="Calibri"/>
            <family val="2"/>
            <scheme val="minor"/>
          </rPr>
          <t>Introduzca un número con dos decimales como máximo. Debe ser igual o mayor a la "Cantidad Real Consumida"</t>
        </r>
      </text>
    </comment>
    <comment ref="E1150" authorId="1" shapeId="0">
      <text>
        <r>
          <rPr>
            <sz val="11"/>
            <color theme="1"/>
            <rFont val="Calibri"/>
            <family val="2"/>
            <scheme val="minor"/>
          </rPr>
          <t>Introduzca un número con dos decimales como máximo</t>
        </r>
      </text>
    </comment>
    <comment ref="F1150" authorId="1" shapeId="0">
      <text>
        <r>
          <rPr>
            <sz val="11"/>
            <color theme="1"/>
            <rFont val="Calibri"/>
            <family val="2"/>
            <scheme val="minor"/>
          </rPr>
          <t>Monto calculado automáticamente por el sistema</t>
        </r>
      </text>
    </comment>
    <comment ref="A1161" authorId="1" shapeId="0">
      <text>
        <r>
          <rPr>
            <sz val="11"/>
            <color theme="1"/>
            <rFont val="Calibri"/>
            <family val="2"/>
            <scheme val="minor"/>
          </rPr>
          <t>Introducir un texto con el nombre o referencia de la contratación</t>
        </r>
      </text>
    </comment>
    <comment ref="B1161" authorId="1" shapeId="0">
      <text>
        <r>
          <rPr>
            <sz val="11"/>
            <color theme="1"/>
            <rFont val="Calibri"/>
            <family val="2"/>
            <scheme val="minor"/>
          </rPr>
          <t>Introduzca un texto con la finalidad de la contratación</t>
        </r>
      </text>
    </comment>
    <comment ref="C1161" authorId="1" shapeId="0">
      <text>
        <r>
          <rPr>
            <sz val="11"/>
            <color theme="1"/>
            <rFont val="Calibri"/>
            <family val="2"/>
            <scheme val="minor"/>
          </rPr>
          <t>Seleccionar un valor del listado</t>
        </r>
      </text>
    </comment>
    <comment ref="D1161" authorId="1" shapeId="0">
      <text>
        <r>
          <rPr>
            <sz val="11"/>
            <color theme="1"/>
            <rFont val="Calibri"/>
            <family val="2"/>
            <scheme val="minor"/>
          </rPr>
          <t>Seleccione el tipo de procedimiento</t>
        </r>
      </text>
    </comment>
    <comment ref="E1161" authorId="1" shapeId="0">
      <text>
        <r>
          <rPr>
            <sz val="11"/>
            <color theme="1"/>
            <rFont val="Calibri"/>
            <family val="2"/>
            <scheme val="minor"/>
          </rPr>
          <t>Seleccione un valor de la lista</t>
        </r>
      </text>
    </comment>
    <comment ref="F1161" authorId="1" shapeId="0">
      <text>
        <r>
          <rPr>
            <sz val="11"/>
            <color theme="1"/>
            <rFont val="Calibri"/>
            <family val="2"/>
            <scheme val="minor"/>
          </rPr>
          <t>Introduzca el código SNIP</t>
        </r>
      </text>
    </comment>
    <comment ref="C1162" authorId="1" shapeId="0">
      <text>
        <r>
          <rPr>
            <sz val="11"/>
            <color theme="1"/>
            <rFont val="Calibri"/>
            <family val="2"/>
            <scheme val="minor"/>
          </rPr>
          <t>Introduzca la fecha de inicio del proceso, en formato dd-mm-aaaa</t>
        </r>
      </text>
    </comment>
    <comment ref="F11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text/>
    </comment>
    <comment ref="C1164" authorId="1" shapeId="0">
      <text>
        <r>
          <rPr>
            <sz val="11"/>
            <color theme="1"/>
            <rFont val="Calibri"/>
            <family val="2"/>
            <scheme val="minor"/>
          </rPr>
          <t>Introduzca la fecha prevista de adjudicación, en formato dd-mm-aaaa</t>
        </r>
      </text>
    </comment>
    <comment ref="F1164" authorId="1" shapeId="0">
      <text/>
    </comment>
    <comment ref="F1165" authorId="1" shapeId="0">
      <text/>
    </comment>
    <comment ref="A1167" authorId="1" shapeId="0">
      <text>
        <r>
          <rPr>
            <sz val="11"/>
            <color theme="1"/>
            <rFont val="Calibri"/>
            <family val="2"/>
            <scheme val="minor"/>
          </rPr>
          <t>Introduzca un codigo UNSPSC</t>
        </r>
      </text>
    </comment>
    <comment ref="B1167" authorId="1" shapeId="0">
      <text>
        <r>
          <rPr>
            <sz val="11"/>
            <color theme="1"/>
            <rFont val="Calibri"/>
            <family val="2"/>
            <scheme val="minor"/>
          </rPr>
          <t>Descripción calculada automáticamente a partir de código del artículo</t>
        </r>
      </text>
    </comment>
    <comment ref="C1167" authorId="1" shapeId="0">
      <text>
        <r>
          <rPr>
            <sz val="11"/>
            <color theme="1"/>
            <rFont val="Calibri"/>
            <family val="2"/>
            <scheme val="minor"/>
          </rPr>
          <t>Seleccione un valor de la lista</t>
        </r>
      </text>
    </comment>
    <comment ref="D1167" authorId="1" shapeId="0">
      <text>
        <r>
          <rPr>
            <sz val="11"/>
            <color theme="1"/>
            <rFont val="Calibri"/>
            <family val="2"/>
            <scheme val="minor"/>
          </rPr>
          <t>Introduzca un número con dos decimales como máximo. Debe ser igual o mayor a la "Cantidad Real Consumida"</t>
        </r>
      </text>
    </comment>
    <comment ref="E1167" authorId="1" shapeId="0">
      <text>
        <r>
          <rPr>
            <sz val="11"/>
            <color theme="1"/>
            <rFont val="Calibri"/>
            <family val="2"/>
            <scheme val="minor"/>
          </rPr>
          <t>Introduzca un número con dos decimales como máximo</t>
        </r>
      </text>
    </comment>
    <comment ref="F1167" authorId="1" shapeId="0">
      <text>
        <r>
          <rPr>
            <sz val="11"/>
            <color theme="1"/>
            <rFont val="Calibri"/>
            <family val="2"/>
            <scheme val="minor"/>
          </rPr>
          <t>Monto calculado automáticamente por el sistema</t>
        </r>
      </text>
    </comment>
    <comment ref="A1179" authorId="1" shapeId="0">
      <text>
        <r>
          <rPr>
            <sz val="11"/>
            <color theme="1"/>
            <rFont val="Calibri"/>
            <family val="2"/>
            <scheme val="minor"/>
          </rPr>
          <t>Introducir un texto con el nombre o referencia de la contratación</t>
        </r>
      </text>
    </comment>
    <comment ref="B1179" authorId="1" shapeId="0">
      <text>
        <r>
          <rPr>
            <sz val="11"/>
            <color theme="1"/>
            <rFont val="Calibri"/>
            <family val="2"/>
            <scheme val="minor"/>
          </rPr>
          <t>Introduzca un texto con la finalidad de la contratación</t>
        </r>
      </text>
    </comment>
    <comment ref="C1179" authorId="1" shapeId="0">
      <text>
        <r>
          <rPr>
            <sz val="11"/>
            <color theme="1"/>
            <rFont val="Calibri"/>
            <family val="2"/>
            <scheme val="minor"/>
          </rPr>
          <t>Seleccionar un valor del listado</t>
        </r>
      </text>
    </comment>
    <comment ref="D1179" authorId="1" shapeId="0">
      <text>
        <r>
          <rPr>
            <sz val="11"/>
            <color theme="1"/>
            <rFont val="Calibri"/>
            <family val="2"/>
            <scheme val="minor"/>
          </rPr>
          <t>Seleccione el tipo de procedimiento</t>
        </r>
      </text>
    </comment>
    <comment ref="E1179" authorId="1" shapeId="0">
      <text>
        <r>
          <rPr>
            <sz val="11"/>
            <color theme="1"/>
            <rFont val="Calibri"/>
            <family val="2"/>
            <scheme val="minor"/>
          </rPr>
          <t>Seleccione un valor de la lista</t>
        </r>
      </text>
    </comment>
    <comment ref="F1179" authorId="1" shapeId="0">
      <text>
        <r>
          <rPr>
            <sz val="11"/>
            <color theme="1"/>
            <rFont val="Calibri"/>
            <family val="2"/>
            <scheme val="minor"/>
          </rPr>
          <t>Introduzca el código SNIP</t>
        </r>
      </text>
    </comment>
    <comment ref="C1180" authorId="1" shapeId="0">
      <text>
        <r>
          <rPr>
            <sz val="11"/>
            <color theme="1"/>
            <rFont val="Calibri"/>
            <family val="2"/>
            <scheme val="minor"/>
          </rPr>
          <t>Introduzca la fecha de inicio del proceso, en formato dd-mm-aaaa</t>
        </r>
      </text>
    </comment>
    <comment ref="F11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text/>
    </comment>
    <comment ref="C1182" authorId="1" shapeId="0">
      <text>
        <r>
          <rPr>
            <sz val="11"/>
            <color theme="1"/>
            <rFont val="Calibri"/>
            <family val="2"/>
            <scheme val="minor"/>
          </rPr>
          <t>Introduzca la fecha prevista de adjudicación, en formato dd-mm-aaaa</t>
        </r>
      </text>
    </comment>
    <comment ref="F1182" authorId="1" shapeId="0">
      <text/>
    </comment>
    <comment ref="F1183" authorId="1" shapeId="0">
      <text/>
    </comment>
    <comment ref="A1185" authorId="1" shapeId="0">
      <text>
        <r>
          <rPr>
            <sz val="11"/>
            <color theme="1"/>
            <rFont val="Calibri"/>
            <family val="2"/>
            <scheme val="minor"/>
          </rPr>
          <t>Introduzca un codigo UNSPSC</t>
        </r>
      </text>
    </comment>
    <comment ref="B1185" authorId="1" shapeId="0">
      <text>
        <r>
          <rPr>
            <sz val="11"/>
            <color theme="1"/>
            <rFont val="Calibri"/>
            <family val="2"/>
            <scheme val="minor"/>
          </rPr>
          <t>Descripción calculada automáticamente a partir de código del artículo</t>
        </r>
      </text>
    </comment>
    <comment ref="C1185" authorId="1" shapeId="0">
      <text>
        <r>
          <rPr>
            <sz val="11"/>
            <color theme="1"/>
            <rFont val="Calibri"/>
            <family val="2"/>
            <scheme val="minor"/>
          </rPr>
          <t>Seleccione un valor de la lista</t>
        </r>
      </text>
    </comment>
    <comment ref="D1185" authorId="1" shapeId="0">
      <text>
        <r>
          <rPr>
            <sz val="11"/>
            <color theme="1"/>
            <rFont val="Calibri"/>
            <family val="2"/>
            <scheme val="minor"/>
          </rPr>
          <t>Introduzca un número con dos decimales como máximo. Debe ser igual o mayor a la "Cantidad Real Consumida"</t>
        </r>
      </text>
    </comment>
    <comment ref="E1185" authorId="1" shapeId="0">
      <text>
        <r>
          <rPr>
            <sz val="11"/>
            <color theme="1"/>
            <rFont val="Calibri"/>
            <family val="2"/>
            <scheme val="minor"/>
          </rPr>
          <t>Introduzca un número con dos decimales como máximo</t>
        </r>
      </text>
    </comment>
    <comment ref="F1185" authorId="1" shapeId="0">
      <text>
        <r>
          <rPr>
            <sz val="11"/>
            <color theme="1"/>
            <rFont val="Calibri"/>
            <family val="2"/>
            <scheme val="minor"/>
          </rPr>
          <t>Monto calculado automáticamente por el sistema</t>
        </r>
      </text>
    </comment>
    <comment ref="A1197" authorId="1" shapeId="0">
      <text>
        <r>
          <rPr>
            <sz val="11"/>
            <color theme="1"/>
            <rFont val="Calibri"/>
            <family val="2"/>
            <scheme val="minor"/>
          </rPr>
          <t>Introducir un texto con el nombre o referencia de la contratación</t>
        </r>
      </text>
    </comment>
    <comment ref="B1197" authorId="1" shapeId="0">
      <text>
        <r>
          <rPr>
            <sz val="11"/>
            <color theme="1"/>
            <rFont val="Calibri"/>
            <family val="2"/>
            <scheme val="minor"/>
          </rPr>
          <t>Introduzca un texto con la finalidad de la contratación</t>
        </r>
      </text>
    </comment>
    <comment ref="C1197" authorId="1" shapeId="0">
      <text>
        <r>
          <rPr>
            <sz val="11"/>
            <color theme="1"/>
            <rFont val="Calibri"/>
            <family val="2"/>
            <scheme val="minor"/>
          </rPr>
          <t>Seleccionar un valor del listado</t>
        </r>
      </text>
    </comment>
    <comment ref="D1197" authorId="1" shapeId="0">
      <text>
        <r>
          <rPr>
            <sz val="11"/>
            <color theme="1"/>
            <rFont val="Calibri"/>
            <family val="2"/>
            <scheme val="minor"/>
          </rPr>
          <t>Seleccione el tipo de procedimiento</t>
        </r>
      </text>
    </comment>
    <comment ref="E1197" authorId="1" shapeId="0">
      <text>
        <r>
          <rPr>
            <sz val="11"/>
            <color theme="1"/>
            <rFont val="Calibri"/>
            <family val="2"/>
            <scheme val="minor"/>
          </rPr>
          <t>Seleccione un valor de la lista</t>
        </r>
      </text>
    </comment>
    <comment ref="F1197" authorId="1" shapeId="0">
      <text>
        <r>
          <rPr>
            <sz val="11"/>
            <color theme="1"/>
            <rFont val="Calibri"/>
            <family val="2"/>
            <scheme val="minor"/>
          </rPr>
          <t>Introduzca el código SNIP</t>
        </r>
      </text>
    </comment>
    <comment ref="C1198" authorId="1" shapeId="0">
      <text>
        <r>
          <rPr>
            <sz val="11"/>
            <color theme="1"/>
            <rFont val="Calibri"/>
            <family val="2"/>
            <scheme val="minor"/>
          </rPr>
          <t>Introduzca la fecha de inicio del proceso, en formato dd-mm-aaaa</t>
        </r>
      </text>
    </comment>
    <comment ref="F11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text/>
    </comment>
    <comment ref="C1200" authorId="1" shapeId="0">
      <text>
        <r>
          <rPr>
            <sz val="11"/>
            <color theme="1"/>
            <rFont val="Calibri"/>
            <family val="2"/>
            <scheme val="minor"/>
          </rPr>
          <t>Introduzca la fecha prevista de adjudicación, en formato dd-mm-aaaa</t>
        </r>
      </text>
    </comment>
    <comment ref="F1200" authorId="1" shapeId="0">
      <text/>
    </comment>
    <comment ref="F1201" authorId="1" shapeId="0">
      <text/>
    </comment>
    <comment ref="A1203" authorId="1" shapeId="0">
      <text>
        <r>
          <rPr>
            <sz val="11"/>
            <color theme="1"/>
            <rFont val="Calibri"/>
            <family val="2"/>
            <scheme val="minor"/>
          </rPr>
          <t>Introduzca un codigo UNSPSC</t>
        </r>
      </text>
    </comment>
    <comment ref="B1203" authorId="1" shapeId="0">
      <text>
        <r>
          <rPr>
            <sz val="11"/>
            <color theme="1"/>
            <rFont val="Calibri"/>
            <family val="2"/>
            <scheme val="minor"/>
          </rPr>
          <t>Descripción calculada automáticamente a partir de código del artículo</t>
        </r>
      </text>
    </comment>
    <comment ref="C1203" authorId="1" shapeId="0">
      <text>
        <r>
          <rPr>
            <sz val="11"/>
            <color theme="1"/>
            <rFont val="Calibri"/>
            <family val="2"/>
            <scheme val="minor"/>
          </rPr>
          <t>Seleccione un valor de la lista</t>
        </r>
      </text>
    </comment>
    <comment ref="D1203" authorId="1" shapeId="0">
      <text>
        <r>
          <rPr>
            <sz val="11"/>
            <color theme="1"/>
            <rFont val="Calibri"/>
            <family val="2"/>
            <scheme val="minor"/>
          </rPr>
          <t>Introduzca un número con dos decimales como máximo. Debe ser igual o mayor a la "Cantidad Real Consumida"</t>
        </r>
      </text>
    </comment>
    <comment ref="E1203" authorId="1" shapeId="0">
      <text>
        <r>
          <rPr>
            <sz val="11"/>
            <color theme="1"/>
            <rFont val="Calibri"/>
            <family val="2"/>
            <scheme val="minor"/>
          </rPr>
          <t>Introduzca un número con dos decimales como máximo</t>
        </r>
      </text>
    </comment>
    <comment ref="F1203" authorId="1" shapeId="0">
      <text>
        <r>
          <rPr>
            <sz val="11"/>
            <color theme="1"/>
            <rFont val="Calibri"/>
            <family val="2"/>
            <scheme val="minor"/>
          </rPr>
          <t>Monto calculado automáticamente por el sistema</t>
        </r>
      </text>
    </comment>
    <comment ref="A1212" authorId="1" shapeId="0">
      <text>
        <r>
          <rPr>
            <sz val="11"/>
            <color theme="1"/>
            <rFont val="Calibri"/>
            <family val="2"/>
            <scheme val="minor"/>
          </rPr>
          <t>Introducir un texto con el nombre o referencia de la contratación</t>
        </r>
      </text>
    </comment>
    <comment ref="B1212" authorId="1" shapeId="0">
      <text>
        <r>
          <rPr>
            <sz val="11"/>
            <color theme="1"/>
            <rFont val="Calibri"/>
            <family val="2"/>
            <scheme val="minor"/>
          </rPr>
          <t>Introduzca un texto con la finalidad de la contratación</t>
        </r>
      </text>
    </comment>
    <comment ref="C1212" authorId="1" shapeId="0">
      <text>
        <r>
          <rPr>
            <sz val="11"/>
            <color theme="1"/>
            <rFont val="Calibri"/>
            <family val="2"/>
            <scheme val="minor"/>
          </rPr>
          <t>Seleccionar un valor del listado</t>
        </r>
      </text>
    </comment>
    <comment ref="D1212" authorId="1" shapeId="0">
      <text>
        <r>
          <rPr>
            <sz val="11"/>
            <color theme="1"/>
            <rFont val="Calibri"/>
            <family val="2"/>
            <scheme val="minor"/>
          </rPr>
          <t>Seleccione el tipo de procedimiento</t>
        </r>
      </text>
    </comment>
    <comment ref="E1212" authorId="1" shapeId="0">
      <text>
        <r>
          <rPr>
            <sz val="11"/>
            <color theme="1"/>
            <rFont val="Calibri"/>
            <family val="2"/>
            <scheme val="minor"/>
          </rPr>
          <t>Seleccione un valor de la lista</t>
        </r>
      </text>
    </comment>
    <comment ref="F1212" authorId="1" shapeId="0">
      <text>
        <r>
          <rPr>
            <sz val="11"/>
            <color theme="1"/>
            <rFont val="Calibri"/>
            <family val="2"/>
            <scheme val="minor"/>
          </rPr>
          <t>Introduzca el código SNIP</t>
        </r>
      </text>
    </comment>
    <comment ref="C1213" authorId="1" shapeId="0">
      <text>
        <r>
          <rPr>
            <sz val="11"/>
            <color theme="1"/>
            <rFont val="Calibri"/>
            <family val="2"/>
            <scheme val="minor"/>
          </rPr>
          <t>Introduzca la fecha de inicio del proceso, en formato dd-mm-aaaa</t>
        </r>
      </text>
    </comment>
    <comment ref="F12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text/>
    </comment>
    <comment ref="C1215" authorId="1" shapeId="0">
      <text>
        <r>
          <rPr>
            <sz val="11"/>
            <color theme="1"/>
            <rFont val="Calibri"/>
            <family val="2"/>
            <scheme val="minor"/>
          </rPr>
          <t>Introduzca la fecha prevista de adjudicación, en formato dd-mm-aaaa</t>
        </r>
      </text>
    </comment>
    <comment ref="F1215" authorId="1" shapeId="0">
      <text/>
    </comment>
    <comment ref="F1216" authorId="1" shapeId="0">
      <text/>
    </comment>
    <comment ref="A1218" authorId="1" shapeId="0">
      <text>
        <r>
          <rPr>
            <sz val="11"/>
            <color theme="1"/>
            <rFont val="Calibri"/>
            <family val="2"/>
            <scheme val="minor"/>
          </rPr>
          <t>Introduzca un codigo UNSPSC</t>
        </r>
      </text>
    </comment>
    <comment ref="B1218" authorId="1" shapeId="0">
      <text>
        <r>
          <rPr>
            <sz val="11"/>
            <color theme="1"/>
            <rFont val="Calibri"/>
            <family val="2"/>
            <scheme val="minor"/>
          </rPr>
          <t>Descripción calculada automáticamente a partir de código del artículo</t>
        </r>
      </text>
    </comment>
    <comment ref="C1218" authorId="1" shapeId="0">
      <text>
        <r>
          <rPr>
            <sz val="11"/>
            <color theme="1"/>
            <rFont val="Calibri"/>
            <family val="2"/>
            <scheme val="minor"/>
          </rPr>
          <t>Seleccione un valor de la lista</t>
        </r>
      </text>
    </comment>
    <comment ref="D1218" authorId="1" shapeId="0">
      <text>
        <r>
          <rPr>
            <sz val="11"/>
            <color theme="1"/>
            <rFont val="Calibri"/>
            <family val="2"/>
            <scheme val="minor"/>
          </rPr>
          <t>Introduzca un número con dos decimales como máximo. Debe ser igual o mayor a la "Cantidad Real Consumida"</t>
        </r>
      </text>
    </comment>
    <comment ref="E1218" authorId="1" shapeId="0">
      <text>
        <r>
          <rPr>
            <sz val="11"/>
            <color theme="1"/>
            <rFont val="Calibri"/>
            <family val="2"/>
            <scheme val="minor"/>
          </rPr>
          <t>Introduzca un número con dos decimales como máximo</t>
        </r>
      </text>
    </comment>
    <comment ref="F1218" authorId="1" shapeId="0">
      <text>
        <r>
          <rPr>
            <sz val="11"/>
            <color theme="1"/>
            <rFont val="Calibri"/>
            <family val="2"/>
            <scheme val="minor"/>
          </rPr>
          <t>Monto calculado automáticamente por el sistema</t>
        </r>
      </text>
    </comment>
    <comment ref="A1229" authorId="1" shapeId="0">
      <text>
        <r>
          <rPr>
            <sz val="11"/>
            <color theme="1"/>
            <rFont val="Calibri"/>
            <family val="2"/>
            <scheme val="minor"/>
          </rPr>
          <t>Introducir un texto con el nombre o referencia de la contratación</t>
        </r>
      </text>
    </comment>
    <comment ref="B1229" authorId="1" shapeId="0">
      <text>
        <r>
          <rPr>
            <sz val="11"/>
            <color theme="1"/>
            <rFont val="Calibri"/>
            <family val="2"/>
            <scheme val="minor"/>
          </rPr>
          <t>Introduzca un texto con la finalidad de la contratación</t>
        </r>
      </text>
    </comment>
    <comment ref="C1229" authorId="1" shapeId="0">
      <text>
        <r>
          <rPr>
            <sz val="11"/>
            <color theme="1"/>
            <rFont val="Calibri"/>
            <family val="2"/>
            <scheme val="minor"/>
          </rPr>
          <t>Seleccionar un valor del listado</t>
        </r>
      </text>
    </comment>
    <comment ref="D1229" authorId="1" shapeId="0">
      <text>
        <r>
          <rPr>
            <sz val="11"/>
            <color theme="1"/>
            <rFont val="Calibri"/>
            <family val="2"/>
            <scheme val="minor"/>
          </rPr>
          <t>Seleccione el tipo de procedimiento</t>
        </r>
      </text>
    </comment>
    <comment ref="E1229" authorId="1" shapeId="0">
      <text>
        <r>
          <rPr>
            <sz val="11"/>
            <color theme="1"/>
            <rFont val="Calibri"/>
            <family val="2"/>
            <scheme val="minor"/>
          </rPr>
          <t>Seleccione un valor de la lista</t>
        </r>
      </text>
    </comment>
    <comment ref="F1229" authorId="1" shapeId="0">
      <text>
        <r>
          <rPr>
            <sz val="11"/>
            <color theme="1"/>
            <rFont val="Calibri"/>
            <family val="2"/>
            <scheme val="minor"/>
          </rPr>
          <t>Introduzca el código SNIP</t>
        </r>
      </text>
    </comment>
    <comment ref="C1230" authorId="1" shapeId="0">
      <text>
        <r>
          <rPr>
            <sz val="11"/>
            <color theme="1"/>
            <rFont val="Calibri"/>
            <family val="2"/>
            <scheme val="minor"/>
          </rPr>
          <t>Introduzca la fecha de inicio del proceso, en formato dd-mm-aaaa</t>
        </r>
      </text>
    </comment>
    <comment ref="F12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1" shapeId="0">
      <text/>
    </comment>
    <comment ref="C1232" authorId="1" shapeId="0">
      <text>
        <r>
          <rPr>
            <sz val="11"/>
            <color theme="1"/>
            <rFont val="Calibri"/>
            <family val="2"/>
            <scheme val="minor"/>
          </rPr>
          <t>Introduzca la fecha prevista de adjudicación, en formato dd-mm-aaaa</t>
        </r>
      </text>
    </comment>
    <comment ref="F1232" authorId="1" shapeId="0">
      <text/>
    </comment>
    <comment ref="F1233" authorId="1" shapeId="0">
      <text/>
    </comment>
    <comment ref="A1235" authorId="1" shapeId="0">
      <text>
        <r>
          <rPr>
            <sz val="11"/>
            <color theme="1"/>
            <rFont val="Calibri"/>
            <family val="2"/>
            <scheme val="minor"/>
          </rPr>
          <t>Introduzca un codigo UNSPSC</t>
        </r>
      </text>
    </comment>
    <comment ref="B1235" authorId="1" shapeId="0">
      <text>
        <r>
          <rPr>
            <sz val="11"/>
            <color theme="1"/>
            <rFont val="Calibri"/>
            <family val="2"/>
            <scheme val="minor"/>
          </rPr>
          <t>Descripción calculada automáticamente a partir de código del artículo</t>
        </r>
      </text>
    </comment>
    <comment ref="C1235" authorId="1" shapeId="0">
      <text>
        <r>
          <rPr>
            <sz val="11"/>
            <color theme="1"/>
            <rFont val="Calibri"/>
            <family val="2"/>
            <scheme val="minor"/>
          </rPr>
          <t>Seleccione un valor de la lista</t>
        </r>
      </text>
    </comment>
    <comment ref="D1235" authorId="1" shapeId="0">
      <text>
        <r>
          <rPr>
            <sz val="11"/>
            <color theme="1"/>
            <rFont val="Calibri"/>
            <family val="2"/>
            <scheme val="minor"/>
          </rPr>
          <t>Introduzca un número con dos decimales como máximo. Debe ser igual o mayor a la "Cantidad Real Consumida"</t>
        </r>
      </text>
    </comment>
    <comment ref="E1235" authorId="1" shapeId="0">
      <text>
        <r>
          <rPr>
            <sz val="11"/>
            <color theme="1"/>
            <rFont val="Calibri"/>
            <family val="2"/>
            <scheme val="minor"/>
          </rPr>
          <t>Introduzca un número con dos decimales como máximo</t>
        </r>
      </text>
    </comment>
    <comment ref="F1235" authorId="1" shapeId="0">
      <text>
        <r>
          <rPr>
            <sz val="11"/>
            <color theme="1"/>
            <rFont val="Calibri"/>
            <family val="2"/>
            <scheme val="minor"/>
          </rPr>
          <t>Monto calculado automáticamente por el sistema</t>
        </r>
      </text>
    </comment>
    <comment ref="A1242" authorId="1" shapeId="0">
      <text>
        <r>
          <rPr>
            <sz val="11"/>
            <color theme="1"/>
            <rFont val="Calibri"/>
            <family val="2"/>
            <scheme val="minor"/>
          </rPr>
          <t>Introducir un texto con el nombre o referencia de la contratación</t>
        </r>
      </text>
    </comment>
    <comment ref="B1242" authorId="1" shapeId="0">
      <text>
        <r>
          <rPr>
            <sz val="11"/>
            <color theme="1"/>
            <rFont val="Calibri"/>
            <family val="2"/>
            <scheme val="minor"/>
          </rPr>
          <t>Introduzca un texto con la finalidad de la contratación</t>
        </r>
      </text>
    </comment>
    <comment ref="C1242" authorId="1" shapeId="0">
      <text>
        <r>
          <rPr>
            <sz val="11"/>
            <color theme="1"/>
            <rFont val="Calibri"/>
            <family val="2"/>
            <scheme val="minor"/>
          </rPr>
          <t>Seleccionar un valor del listado</t>
        </r>
      </text>
    </comment>
    <comment ref="D1242" authorId="1" shapeId="0">
      <text>
        <r>
          <rPr>
            <sz val="11"/>
            <color theme="1"/>
            <rFont val="Calibri"/>
            <family val="2"/>
            <scheme val="minor"/>
          </rPr>
          <t>Seleccione el tipo de procedimiento</t>
        </r>
      </text>
    </comment>
    <comment ref="E1242" authorId="1" shapeId="0">
      <text>
        <r>
          <rPr>
            <sz val="11"/>
            <color theme="1"/>
            <rFont val="Calibri"/>
            <family val="2"/>
            <scheme val="minor"/>
          </rPr>
          <t>Seleccione un valor de la lista</t>
        </r>
      </text>
    </comment>
    <comment ref="F1242" authorId="1" shapeId="0">
      <text>
        <r>
          <rPr>
            <sz val="11"/>
            <color theme="1"/>
            <rFont val="Calibri"/>
            <family val="2"/>
            <scheme val="minor"/>
          </rPr>
          <t>Introduzca el código SNIP</t>
        </r>
      </text>
    </comment>
    <comment ref="C1243" authorId="1" shapeId="0">
      <text>
        <r>
          <rPr>
            <sz val="11"/>
            <color theme="1"/>
            <rFont val="Calibri"/>
            <family val="2"/>
            <scheme val="minor"/>
          </rPr>
          <t>Introduzca la fecha de inicio del proceso, en formato dd-mm-aaaa</t>
        </r>
      </text>
    </comment>
    <comment ref="F12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text/>
    </comment>
    <comment ref="C1245" authorId="1" shapeId="0">
      <text>
        <r>
          <rPr>
            <sz val="11"/>
            <color theme="1"/>
            <rFont val="Calibri"/>
            <family val="2"/>
            <scheme val="minor"/>
          </rPr>
          <t>Introduzca la fecha prevista de adjudicación, en formato dd-mm-aaaa</t>
        </r>
      </text>
    </comment>
    <comment ref="F1245" authorId="1" shapeId="0">
      <text/>
    </comment>
    <comment ref="F1246" authorId="1" shapeId="0">
      <text/>
    </comment>
    <comment ref="A1248" authorId="1" shapeId="0">
      <text>
        <r>
          <rPr>
            <sz val="11"/>
            <color theme="1"/>
            <rFont val="Calibri"/>
            <family val="2"/>
            <scheme val="minor"/>
          </rPr>
          <t>Introduzca un codigo UNSPSC</t>
        </r>
      </text>
    </comment>
    <comment ref="B1248" authorId="1" shapeId="0">
      <text>
        <r>
          <rPr>
            <sz val="11"/>
            <color theme="1"/>
            <rFont val="Calibri"/>
            <family val="2"/>
            <scheme val="minor"/>
          </rPr>
          <t>Descripción calculada automáticamente a partir de código del artículo</t>
        </r>
      </text>
    </comment>
    <comment ref="C1248" authorId="1" shapeId="0">
      <text>
        <r>
          <rPr>
            <sz val="11"/>
            <color theme="1"/>
            <rFont val="Calibri"/>
            <family val="2"/>
            <scheme val="minor"/>
          </rPr>
          <t>Seleccione un valor de la lista</t>
        </r>
      </text>
    </comment>
    <comment ref="D1248" authorId="1" shapeId="0">
      <text>
        <r>
          <rPr>
            <sz val="11"/>
            <color theme="1"/>
            <rFont val="Calibri"/>
            <family val="2"/>
            <scheme val="minor"/>
          </rPr>
          <t>Introduzca un número con dos decimales como máximo. Debe ser igual o mayor a la "Cantidad Real Consumida"</t>
        </r>
      </text>
    </comment>
    <comment ref="E1248" authorId="1" shapeId="0">
      <text>
        <r>
          <rPr>
            <sz val="11"/>
            <color theme="1"/>
            <rFont val="Calibri"/>
            <family val="2"/>
            <scheme val="minor"/>
          </rPr>
          <t>Introduzca un número con dos decimales como máximo</t>
        </r>
      </text>
    </comment>
    <comment ref="F1248" authorId="1" shapeId="0">
      <text>
        <r>
          <rPr>
            <sz val="11"/>
            <color theme="1"/>
            <rFont val="Calibri"/>
            <family val="2"/>
            <scheme val="minor"/>
          </rPr>
          <t>Monto calculado automáticamente por el sistema</t>
        </r>
      </text>
    </comment>
    <comment ref="A1256" authorId="1" shapeId="0">
      <text>
        <r>
          <rPr>
            <sz val="11"/>
            <color theme="1"/>
            <rFont val="Calibri"/>
            <family val="2"/>
            <scheme val="minor"/>
          </rPr>
          <t>Introducir un texto con el nombre o referencia de la contratación</t>
        </r>
      </text>
    </comment>
    <comment ref="B1256" authorId="1" shapeId="0">
      <text>
        <r>
          <rPr>
            <sz val="11"/>
            <color theme="1"/>
            <rFont val="Calibri"/>
            <family val="2"/>
            <scheme val="minor"/>
          </rPr>
          <t>Introduzca un texto con la finalidad de la contratación</t>
        </r>
      </text>
    </comment>
    <comment ref="C1256" authorId="1" shapeId="0">
      <text>
        <r>
          <rPr>
            <sz val="11"/>
            <color theme="1"/>
            <rFont val="Calibri"/>
            <family val="2"/>
            <scheme val="minor"/>
          </rPr>
          <t>Seleccionar un valor del listado</t>
        </r>
      </text>
    </comment>
    <comment ref="D1256" authorId="1" shapeId="0">
      <text>
        <r>
          <rPr>
            <sz val="11"/>
            <color theme="1"/>
            <rFont val="Calibri"/>
            <family val="2"/>
            <scheme val="minor"/>
          </rPr>
          <t>Seleccione el tipo de procedimiento</t>
        </r>
      </text>
    </comment>
    <comment ref="E1256" authorId="1" shapeId="0">
      <text>
        <r>
          <rPr>
            <sz val="11"/>
            <color theme="1"/>
            <rFont val="Calibri"/>
            <family val="2"/>
            <scheme val="minor"/>
          </rPr>
          <t>Seleccione un valor de la lista</t>
        </r>
      </text>
    </comment>
    <comment ref="F1256" authorId="1" shapeId="0">
      <text>
        <r>
          <rPr>
            <sz val="11"/>
            <color theme="1"/>
            <rFont val="Calibri"/>
            <family val="2"/>
            <scheme val="minor"/>
          </rPr>
          <t>Introduzca el código SNIP</t>
        </r>
      </text>
    </comment>
    <comment ref="C1257" authorId="1" shapeId="0">
      <text>
        <r>
          <rPr>
            <sz val="11"/>
            <color theme="1"/>
            <rFont val="Calibri"/>
            <family val="2"/>
            <scheme val="minor"/>
          </rPr>
          <t>Introduzca la fecha de inicio del proceso, en formato dd-mm-aaaa</t>
        </r>
      </text>
    </comment>
    <comment ref="F12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1" shapeId="0">
      <text/>
    </comment>
    <comment ref="C1259" authorId="1" shapeId="0">
      <text>
        <r>
          <rPr>
            <sz val="11"/>
            <color theme="1"/>
            <rFont val="Calibri"/>
            <family val="2"/>
            <scheme val="minor"/>
          </rPr>
          <t>Introduzca la fecha prevista de adjudicación, en formato dd-mm-aaaa</t>
        </r>
      </text>
    </comment>
    <comment ref="F1259" authorId="1" shapeId="0">
      <text/>
    </comment>
    <comment ref="F1260" authorId="1" shapeId="0">
      <text/>
    </comment>
    <comment ref="A1262" authorId="1" shapeId="0">
      <text>
        <r>
          <rPr>
            <sz val="11"/>
            <color theme="1"/>
            <rFont val="Calibri"/>
            <family val="2"/>
            <scheme val="minor"/>
          </rPr>
          <t>Introduzca un codigo UNSPSC</t>
        </r>
      </text>
    </comment>
    <comment ref="B1262" authorId="1" shapeId="0">
      <text>
        <r>
          <rPr>
            <sz val="11"/>
            <color theme="1"/>
            <rFont val="Calibri"/>
            <family val="2"/>
            <scheme val="minor"/>
          </rPr>
          <t>Descripción calculada automáticamente a partir de código del artículo</t>
        </r>
      </text>
    </comment>
    <comment ref="C1262" authorId="1" shapeId="0">
      <text>
        <r>
          <rPr>
            <sz val="11"/>
            <color theme="1"/>
            <rFont val="Calibri"/>
            <family val="2"/>
            <scheme val="minor"/>
          </rPr>
          <t>Seleccione un valor de la lista</t>
        </r>
      </text>
    </comment>
    <comment ref="D1262" authorId="1" shapeId="0">
      <text>
        <r>
          <rPr>
            <sz val="11"/>
            <color theme="1"/>
            <rFont val="Calibri"/>
            <family val="2"/>
            <scheme val="minor"/>
          </rPr>
          <t>Introduzca un número con dos decimales como máximo. Debe ser igual o mayor a la "Cantidad Real Consumida"</t>
        </r>
      </text>
    </comment>
    <comment ref="E1262" authorId="1" shapeId="0">
      <text>
        <r>
          <rPr>
            <sz val="11"/>
            <color theme="1"/>
            <rFont val="Calibri"/>
            <family val="2"/>
            <scheme val="minor"/>
          </rPr>
          <t>Introduzca un número con dos decimales como máximo</t>
        </r>
      </text>
    </comment>
    <comment ref="F1262" authorId="1" shapeId="0">
      <text>
        <r>
          <rPr>
            <sz val="11"/>
            <color theme="1"/>
            <rFont val="Calibri"/>
            <family val="2"/>
            <scheme val="minor"/>
          </rPr>
          <t>Monto calculado automáticamente por el sistema</t>
        </r>
      </text>
    </comment>
    <comment ref="A1270" authorId="1" shapeId="0">
      <text>
        <r>
          <rPr>
            <sz val="11"/>
            <color theme="1"/>
            <rFont val="Calibri"/>
            <family val="2"/>
            <scheme val="minor"/>
          </rPr>
          <t>Introducir un texto con el nombre o referencia de la contratación</t>
        </r>
      </text>
    </comment>
    <comment ref="B1270" authorId="1" shapeId="0">
      <text>
        <r>
          <rPr>
            <sz val="11"/>
            <color theme="1"/>
            <rFont val="Calibri"/>
            <family val="2"/>
            <scheme val="minor"/>
          </rPr>
          <t>Introduzca un texto con la finalidad de la contratación</t>
        </r>
      </text>
    </comment>
    <comment ref="C1270" authorId="1" shapeId="0">
      <text>
        <r>
          <rPr>
            <sz val="11"/>
            <color theme="1"/>
            <rFont val="Calibri"/>
            <family val="2"/>
            <scheme val="minor"/>
          </rPr>
          <t>Seleccionar un valor del listado</t>
        </r>
      </text>
    </comment>
    <comment ref="D1270" authorId="1" shapeId="0">
      <text>
        <r>
          <rPr>
            <sz val="11"/>
            <color theme="1"/>
            <rFont val="Calibri"/>
            <family val="2"/>
            <scheme val="minor"/>
          </rPr>
          <t>Seleccione el tipo de procedimiento</t>
        </r>
      </text>
    </comment>
    <comment ref="E1270" authorId="1" shapeId="0">
      <text>
        <r>
          <rPr>
            <sz val="11"/>
            <color theme="1"/>
            <rFont val="Calibri"/>
            <family val="2"/>
            <scheme val="minor"/>
          </rPr>
          <t>Seleccione un valor de la lista</t>
        </r>
      </text>
    </comment>
    <comment ref="F1270" authorId="1" shapeId="0">
      <text>
        <r>
          <rPr>
            <sz val="11"/>
            <color theme="1"/>
            <rFont val="Calibri"/>
            <family val="2"/>
            <scheme val="minor"/>
          </rPr>
          <t>Introduzca el código SNIP</t>
        </r>
      </text>
    </comment>
    <comment ref="C1271" authorId="1" shapeId="0">
      <text>
        <r>
          <rPr>
            <sz val="11"/>
            <color theme="1"/>
            <rFont val="Calibri"/>
            <family val="2"/>
            <scheme val="minor"/>
          </rPr>
          <t>Introduzca la fecha de inicio del proceso, en formato dd-mm-aaaa</t>
        </r>
      </text>
    </comment>
    <comment ref="F12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1" shapeId="0">
      <text/>
    </comment>
    <comment ref="C1273" authorId="1" shapeId="0">
      <text>
        <r>
          <rPr>
            <sz val="11"/>
            <color theme="1"/>
            <rFont val="Calibri"/>
            <family val="2"/>
            <scheme val="minor"/>
          </rPr>
          <t>Introduzca la fecha prevista de adjudicación, en formato dd-mm-aaaa</t>
        </r>
      </text>
    </comment>
    <comment ref="F1273" authorId="1" shapeId="0">
      <text/>
    </comment>
    <comment ref="F1274" authorId="1" shapeId="0">
      <text/>
    </comment>
    <comment ref="A1276" authorId="1" shapeId="0">
      <text>
        <r>
          <rPr>
            <sz val="11"/>
            <color theme="1"/>
            <rFont val="Calibri"/>
            <family val="2"/>
            <scheme val="minor"/>
          </rPr>
          <t>Introduzca un codigo UNSPSC</t>
        </r>
      </text>
    </comment>
    <comment ref="B1276" authorId="1" shapeId="0">
      <text>
        <r>
          <rPr>
            <sz val="11"/>
            <color theme="1"/>
            <rFont val="Calibri"/>
            <family val="2"/>
            <scheme val="minor"/>
          </rPr>
          <t>Descripción calculada automáticamente a partir de código del artículo</t>
        </r>
      </text>
    </comment>
    <comment ref="C1276" authorId="1" shapeId="0">
      <text>
        <r>
          <rPr>
            <sz val="11"/>
            <color theme="1"/>
            <rFont val="Calibri"/>
            <family val="2"/>
            <scheme val="minor"/>
          </rPr>
          <t>Seleccione un valor de la lista</t>
        </r>
      </text>
    </comment>
    <comment ref="D1276" authorId="1" shapeId="0">
      <text>
        <r>
          <rPr>
            <sz val="11"/>
            <color theme="1"/>
            <rFont val="Calibri"/>
            <family val="2"/>
            <scheme val="minor"/>
          </rPr>
          <t>Introduzca un número con dos decimales como máximo. Debe ser igual o mayor a la "Cantidad Real Consumida"</t>
        </r>
      </text>
    </comment>
    <comment ref="E1276" authorId="1" shapeId="0">
      <text>
        <r>
          <rPr>
            <sz val="11"/>
            <color theme="1"/>
            <rFont val="Calibri"/>
            <family val="2"/>
            <scheme val="minor"/>
          </rPr>
          <t>Introduzca un número con dos decimales como máximo</t>
        </r>
      </text>
    </comment>
    <comment ref="F1276" authorId="1" shapeId="0">
      <text>
        <r>
          <rPr>
            <sz val="11"/>
            <color theme="1"/>
            <rFont val="Calibri"/>
            <family val="2"/>
            <scheme val="minor"/>
          </rPr>
          <t>Monto calculado automáticamente por el sistema</t>
        </r>
      </text>
    </comment>
    <comment ref="A1283" authorId="1" shapeId="0">
      <text>
        <r>
          <rPr>
            <sz val="11"/>
            <color theme="1"/>
            <rFont val="Calibri"/>
            <family val="2"/>
            <scheme val="minor"/>
          </rPr>
          <t>Introducir un texto con el nombre o referencia de la contratación</t>
        </r>
      </text>
    </comment>
    <comment ref="B1283" authorId="1" shapeId="0">
      <text>
        <r>
          <rPr>
            <sz val="11"/>
            <color theme="1"/>
            <rFont val="Calibri"/>
            <family val="2"/>
            <scheme val="minor"/>
          </rPr>
          <t>Introduzca un texto con la finalidad de la contratación</t>
        </r>
      </text>
    </comment>
    <comment ref="C1283" authorId="1" shapeId="0">
      <text>
        <r>
          <rPr>
            <sz val="11"/>
            <color theme="1"/>
            <rFont val="Calibri"/>
            <family val="2"/>
            <scheme val="minor"/>
          </rPr>
          <t>Seleccionar un valor del listado</t>
        </r>
      </text>
    </comment>
    <comment ref="D1283" authorId="1" shapeId="0">
      <text>
        <r>
          <rPr>
            <sz val="11"/>
            <color theme="1"/>
            <rFont val="Calibri"/>
            <family val="2"/>
            <scheme val="minor"/>
          </rPr>
          <t>Seleccione el tipo de procedimiento</t>
        </r>
      </text>
    </comment>
    <comment ref="E1283" authorId="1" shapeId="0">
      <text>
        <r>
          <rPr>
            <sz val="11"/>
            <color theme="1"/>
            <rFont val="Calibri"/>
            <family val="2"/>
            <scheme val="minor"/>
          </rPr>
          <t>Seleccione un valor de la lista</t>
        </r>
      </text>
    </comment>
    <comment ref="F1283" authorId="1" shapeId="0">
      <text>
        <r>
          <rPr>
            <sz val="11"/>
            <color theme="1"/>
            <rFont val="Calibri"/>
            <family val="2"/>
            <scheme val="minor"/>
          </rPr>
          <t>Introduzca el código SNIP</t>
        </r>
      </text>
    </comment>
    <comment ref="C1284" authorId="1" shapeId="0">
      <text>
        <r>
          <rPr>
            <sz val="11"/>
            <color theme="1"/>
            <rFont val="Calibri"/>
            <family val="2"/>
            <scheme val="minor"/>
          </rPr>
          <t>Introduzca la fecha de inicio del proceso, en formato dd-mm-aaaa</t>
        </r>
      </text>
    </comment>
    <comment ref="F12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1" shapeId="0">
      <text/>
    </comment>
    <comment ref="C1286" authorId="1" shapeId="0">
      <text>
        <r>
          <rPr>
            <sz val="11"/>
            <color theme="1"/>
            <rFont val="Calibri"/>
            <family val="2"/>
            <scheme val="minor"/>
          </rPr>
          <t>Introduzca la fecha prevista de adjudicación, en formato dd-mm-aaaa</t>
        </r>
      </text>
    </comment>
    <comment ref="F1286" authorId="1" shapeId="0">
      <text/>
    </comment>
    <comment ref="F1287" authorId="1" shapeId="0">
      <text/>
    </comment>
    <comment ref="A1289" authorId="1" shapeId="0">
      <text>
        <r>
          <rPr>
            <sz val="11"/>
            <color theme="1"/>
            <rFont val="Calibri"/>
            <family val="2"/>
            <scheme val="minor"/>
          </rPr>
          <t>Introduzca un codigo UNSPSC</t>
        </r>
      </text>
    </comment>
    <comment ref="B1289" authorId="1" shapeId="0">
      <text>
        <r>
          <rPr>
            <sz val="11"/>
            <color theme="1"/>
            <rFont val="Calibri"/>
            <family val="2"/>
            <scheme val="minor"/>
          </rPr>
          <t>Descripción calculada automáticamente a partir de código del artículo</t>
        </r>
      </text>
    </comment>
    <comment ref="C1289" authorId="1" shapeId="0">
      <text>
        <r>
          <rPr>
            <sz val="11"/>
            <color theme="1"/>
            <rFont val="Calibri"/>
            <family val="2"/>
            <scheme val="minor"/>
          </rPr>
          <t>Seleccione un valor de la lista</t>
        </r>
      </text>
    </comment>
    <comment ref="D1289" authorId="1" shapeId="0">
      <text>
        <r>
          <rPr>
            <sz val="11"/>
            <color theme="1"/>
            <rFont val="Calibri"/>
            <family val="2"/>
            <scheme val="minor"/>
          </rPr>
          <t>Introduzca un número con dos decimales como máximo. Debe ser igual o mayor a la "Cantidad Real Consumida"</t>
        </r>
      </text>
    </comment>
    <comment ref="E1289" authorId="1" shapeId="0">
      <text>
        <r>
          <rPr>
            <sz val="11"/>
            <color theme="1"/>
            <rFont val="Calibri"/>
            <family val="2"/>
            <scheme val="minor"/>
          </rPr>
          <t>Introduzca un número con dos decimales como máximo</t>
        </r>
      </text>
    </comment>
    <comment ref="F1289" authorId="1" shapeId="0">
      <text>
        <r>
          <rPr>
            <sz val="11"/>
            <color theme="1"/>
            <rFont val="Calibri"/>
            <family val="2"/>
            <scheme val="minor"/>
          </rPr>
          <t>Monto calculado automáticamente por el sistema</t>
        </r>
      </text>
    </comment>
    <comment ref="A1294" authorId="1" shapeId="0">
      <text>
        <r>
          <rPr>
            <sz val="11"/>
            <color theme="1"/>
            <rFont val="Calibri"/>
            <family val="2"/>
            <scheme val="minor"/>
          </rPr>
          <t>Introducir un texto con el nombre o referencia de la contratación</t>
        </r>
      </text>
    </comment>
    <comment ref="B1294" authorId="1" shapeId="0">
      <text>
        <r>
          <rPr>
            <sz val="11"/>
            <color theme="1"/>
            <rFont val="Calibri"/>
            <family val="2"/>
            <scheme val="minor"/>
          </rPr>
          <t>Introduzca un texto con la finalidad de la contratación</t>
        </r>
      </text>
    </comment>
    <comment ref="C1294" authorId="1" shapeId="0">
      <text>
        <r>
          <rPr>
            <sz val="11"/>
            <color theme="1"/>
            <rFont val="Calibri"/>
            <family val="2"/>
            <scheme val="minor"/>
          </rPr>
          <t>Seleccionar un valor del listado</t>
        </r>
      </text>
    </comment>
    <comment ref="D1294" authorId="1" shapeId="0">
      <text>
        <r>
          <rPr>
            <sz val="11"/>
            <color theme="1"/>
            <rFont val="Calibri"/>
            <family val="2"/>
            <scheme val="minor"/>
          </rPr>
          <t>Seleccione el tipo de procedimiento</t>
        </r>
      </text>
    </comment>
    <comment ref="E1294" authorId="1" shapeId="0">
      <text>
        <r>
          <rPr>
            <sz val="11"/>
            <color theme="1"/>
            <rFont val="Calibri"/>
            <family val="2"/>
            <scheme val="minor"/>
          </rPr>
          <t>Seleccione un valor de la lista</t>
        </r>
      </text>
    </comment>
    <comment ref="F1294" authorId="1" shapeId="0">
      <text>
        <r>
          <rPr>
            <sz val="11"/>
            <color theme="1"/>
            <rFont val="Calibri"/>
            <family val="2"/>
            <scheme val="minor"/>
          </rPr>
          <t>Introduzca el código SNIP</t>
        </r>
      </text>
    </comment>
    <comment ref="C1295" authorId="1" shapeId="0">
      <text>
        <r>
          <rPr>
            <sz val="11"/>
            <color theme="1"/>
            <rFont val="Calibri"/>
            <family val="2"/>
            <scheme val="minor"/>
          </rPr>
          <t>Introduzca la fecha de inicio del proceso, en formato dd-mm-aaaa</t>
        </r>
      </text>
    </comment>
    <comment ref="F12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text/>
    </comment>
    <comment ref="C1297" authorId="1" shapeId="0">
      <text>
        <r>
          <rPr>
            <sz val="11"/>
            <color theme="1"/>
            <rFont val="Calibri"/>
            <family val="2"/>
            <scheme val="minor"/>
          </rPr>
          <t>Introduzca la fecha prevista de adjudicación, en formato dd-mm-aaaa</t>
        </r>
      </text>
    </comment>
    <comment ref="F1297" authorId="1" shapeId="0">
      <text/>
    </comment>
    <comment ref="F1298" authorId="1" shapeId="0">
      <text/>
    </comment>
    <comment ref="A1300" authorId="1" shapeId="0">
      <text>
        <r>
          <rPr>
            <sz val="11"/>
            <color theme="1"/>
            <rFont val="Calibri"/>
            <family val="2"/>
            <scheme val="minor"/>
          </rPr>
          <t>Introduzca un codigo UNSPSC</t>
        </r>
      </text>
    </comment>
    <comment ref="B1300" authorId="1" shapeId="0">
      <text>
        <r>
          <rPr>
            <sz val="11"/>
            <color theme="1"/>
            <rFont val="Calibri"/>
            <family val="2"/>
            <scheme val="minor"/>
          </rPr>
          <t>Descripción calculada automáticamente a partir de código del artículo</t>
        </r>
      </text>
    </comment>
    <comment ref="C1300" authorId="1" shapeId="0">
      <text>
        <r>
          <rPr>
            <sz val="11"/>
            <color theme="1"/>
            <rFont val="Calibri"/>
            <family val="2"/>
            <scheme val="minor"/>
          </rPr>
          <t>Seleccione un valor de la lista</t>
        </r>
      </text>
    </comment>
    <comment ref="D1300" authorId="1" shapeId="0">
      <text>
        <r>
          <rPr>
            <sz val="11"/>
            <color theme="1"/>
            <rFont val="Calibri"/>
            <family val="2"/>
            <scheme val="minor"/>
          </rPr>
          <t>Introduzca un número con dos decimales como máximo. Debe ser igual o mayor a la "Cantidad Real Consumida"</t>
        </r>
      </text>
    </comment>
    <comment ref="E1300" authorId="1" shapeId="0">
      <text>
        <r>
          <rPr>
            <sz val="11"/>
            <color theme="1"/>
            <rFont val="Calibri"/>
            <family val="2"/>
            <scheme val="minor"/>
          </rPr>
          <t>Introduzca un número con dos decimales como máximo</t>
        </r>
      </text>
    </comment>
    <comment ref="F1300" authorId="1" shapeId="0">
      <text>
        <r>
          <rPr>
            <sz val="11"/>
            <color theme="1"/>
            <rFont val="Calibri"/>
            <family val="2"/>
            <scheme val="minor"/>
          </rPr>
          <t>Monto calculado automáticamente por el sistema</t>
        </r>
      </text>
    </comment>
    <comment ref="A1306" authorId="1" shapeId="0">
      <text>
        <r>
          <rPr>
            <sz val="11"/>
            <color theme="1"/>
            <rFont val="Calibri"/>
            <family val="2"/>
            <scheme val="minor"/>
          </rPr>
          <t>Introducir un texto con el nombre o referencia de la contratación</t>
        </r>
      </text>
    </comment>
    <comment ref="B1306" authorId="1" shapeId="0">
      <text>
        <r>
          <rPr>
            <sz val="11"/>
            <color theme="1"/>
            <rFont val="Calibri"/>
            <family val="2"/>
            <scheme val="minor"/>
          </rPr>
          <t>Introduzca un texto con la finalidad de la contratación</t>
        </r>
      </text>
    </comment>
    <comment ref="C1306" authorId="1" shapeId="0">
      <text>
        <r>
          <rPr>
            <sz val="11"/>
            <color theme="1"/>
            <rFont val="Calibri"/>
            <family val="2"/>
            <scheme val="minor"/>
          </rPr>
          <t>Seleccionar un valor del listado</t>
        </r>
      </text>
    </comment>
    <comment ref="D1306" authorId="1" shapeId="0">
      <text>
        <r>
          <rPr>
            <sz val="11"/>
            <color theme="1"/>
            <rFont val="Calibri"/>
            <family val="2"/>
            <scheme val="minor"/>
          </rPr>
          <t>Seleccione el tipo de procedimiento</t>
        </r>
      </text>
    </comment>
    <comment ref="E1306" authorId="1" shapeId="0">
      <text>
        <r>
          <rPr>
            <sz val="11"/>
            <color theme="1"/>
            <rFont val="Calibri"/>
            <family val="2"/>
            <scheme val="minor"/>
          </rPr>
          <t>Seleccione un valor de la lista</t>
        </r>
      </text>
    </comment>
    <comment ref="F1306" authorId="1" shapeId="0">
      <text>
        <r>
          <rPr>
            <sz val="11"/>
            <color theme="1"/>
            <rFont val="Calibri"/>
            <family val="2"/>
            <scheme val="minor"/>
          </rPr>
          <t>Introduzca el código SNIP</t>
        </r>
      </text>
    </comment>
    <comment ref="C1307" authorId="1" shapeId="0">
      <text>
        <r>
          <rPr>
            <sz val="11"/>
            <color theme="1"/>
            <rFont val="Calibri"/>
            <family val="2"/>
            <scheme val="minor"/>
          </rPr>
          <t>Introduzca la fecha de inicio del proceso, en formato dd-mm-aaaa</t>
        </r>
      </text>
    </comment>
    <comment ref="F13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1" shapeId="0">
      <text/>
    </comment>
    <comment ref="C1309" authorId="1" shapeId="0">
      <text>
        <r>
          <rPr>
            <sz val="11"/>
            <color theme="1"/>
            <rFont val="Calibri"/>
            <family val="2"/>
            <scheme val="minor"/>
          </rPr>
          <t>Introduzca la fecha prevista de adjudicación, en formato dd-mm-aaaa</t>
        </r>
      </text>
    </comment>
    <comment ref="F1309" authorId="1" shapeId="0">
      <text/>
    </comment>
    <comment ref="F1310" authorId="1" shapeId="0">
      <text/>
    </comment>
    <comment ref="A1312" authorId="1" shapeId="0">
      <text>
        <r>
          <rPr>
            <sz val="11"/>
            <color theme="1"/>
            <rFont val="Calibri"/>
            <family val="2"/>
            <scheme val="minor"/>
          </rPr>
          <t>Introduzca un codigo UNSPSC</t>
        </r>
      </text>
    </comment>
    <comment ref="B1312" authorId="1" shapeId="0">
      <text>
        <r>
          <rPr>
            <sz val="11"/>
            <color theme="1"/>
            <rFont val="Calibri"/>
            <family val="2"/>
            <scheme val="minor"/>
          </rPr>
          <t>Descripción calculada automáticamente a partir de código del artículo</t>
        </r>
      </text>
    </comment>
    <comment ref="C1312" authorId="1" shapeId="0">
      <text>
        <r>
          <rPr>
            <sz val="11"/>
            <color theme="1"/>
            <rFont val="Calibri"/>
            <family val="2"/>
            <scheme val="minor"/>
          </rPr>
          <t>Seleccione un valor de la lista</t>
        </r>
      </text>
    </comment>
    <comment ref="D1312" authorId="1" shapeId="0">
      <text>
        <r>
          <rPr>
            <sz val="11"/>
            <color theme="1"/>
            <rFont val="Calibri"/>
            <family val="2"/>
            <scheme val="minor"/>
          </rPr>
          <t>Introduzca un número con dos decimales como máximo. Debe ser igual o mayor a la "Cantidad Real Consumida"</t>
        </r>
      </text>
    </comment>
    <comment ref="E1312" authorId="1" shapeId="0">
      <text>
        <r>
          <rPr>
            <sz val="11"/>
            <color theme="1"/>
            <rFont val="Calibri"/>
            <family val="2"/>
            <scheme val="minor"/>
          </rPr>
          <t>Introduzca un número con dos decimales como máximo</t>
        </r>
      </text>
    </comment>
    <comment ref="F1312" authorId="1" shapeId="0">
      <text>
        <r>
          <rPr>
            <sz val="11"/>
            <color theme="1"/>
            <rFont val="Calibri"/>
            <family val="2"/>
            <scheme val="minor"/>
          </rPr>
          <t>Monto calculado automáticamente por el sistema</t>
        </r>
      </text>
    </comment>
    <comment ref="A1318" authorId="1" shapeId="0">
      <text>
        <r>
          <rPr>
            <sz val="11"/>
            <color theme="1"/>
            <rFont val="Calibri"/>
            <family val="2"/>
            <scheme val="minor"/>
          </rPr>
          <t>Introducir un texto con el nombre o referencia de la contratación</t>
        </r>
      </text>
    </comment>
    <comment ref="B1318" authorId="1" shapeId="0">
      <text>
        <r>
          <rPr>
            <sz val="11"/>
            <color theme="1"/>
            <rFont val="Calibri"/>
            <family val="2"/>
            <scheme val="minor"/>
          </rPr>
          <t>Introduzca un texto con la finalidad de la contratación</t>
        </r>
      </text>
    </comment>
    <comment ref="C1318" authorId="1" shapeId="0">
      <text>
        <r>
          <rPr>
            <sz val="11"/>
            <color theme="1"/>
            <rFont val="Calibri"/>
            <family val="2"/>
            <scheme val="minor"/>
          </rPr>
          <t>Seleccionar un valor del listado</t>
        </r>
      </text>
    </comment>
    <comment ref="D1318" authorId="1" shapeId="0">
      <text>
        <r>
          <rPr>
            <sz val="11"/>
            <color theme="1"/>
            <rFont val="Calibri"/>
            <family val="2"/>
            <scheme val="minor"/>
          </rPr>
          <t>Seleccione el tipo de procedimiento</t>
        </r>
      </text>
    </comment>
    <comment ref="E1318" authorId="1" shapeId="0">
      <text>
        <r>
          <rPr>
            <sz val="11"/>
            <color theme="1"/>
            <rFont val="Calibri"/>
            <family val="2"/>
            <scheme val="minor"/>
          </rPr>
          <t>Seleccione un valor de la lista</t>
        </r>
      </text>
    </comment>
    <comment ref="F1318" authorId="1" shapeId="0">
      <text>
        <r>
          <rPr>
            <sz val="11"/>
            <color theme="1"/>
            <rFont val="Calibri"/>
            <family val="2"/>
            <scheme val="minor"/>
          </rPr>
          <t>Introduzca el código SNIP</t>
        </r>
      </text>
    </comment>
    <comment ref="C1319" authorId="1" shapeId="0">
      <text>
        <r>
          <rPr>
            <sz val="11"/>
            <color theme="1"/>
            <rFont val="Calibri"/>
            <family val="2"/>
            <scheme val="minor"/>
          </rPr>
          <t>Introduzca la fecha de inicio del proceso, en formato dd-mm-aaaa</t>
        </r>
      </text>
    </comment>
    <comment ref="F13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text/>
    </comment>
    <comment ref="C1321" authorId="1" shapeId="0">
      <text>
        <r>
          <rPr>
            <sz val="11"/>
            <color theme="1"/>
            <rFont val="Calibri"/>
            <family val="2"/>
            <scheme val="minor"/>
          </rPr>
          <t>Introduzca la fecha prevista de adjudicación, en formato dd-mm-aaaa</t>
        </r>
      </text>
    </comment>
    <comment ref="F1321" authorId="1" shapeId="0">
      <text/>
    </comment>
    <comment ref="F1322" authorId="1" shapeId="0">
      <text/>
    </comment>
    <comment ref="A1324" authorId="1" shapeId="0">
      <text>
        <r>
          <rPr>
            <sz val="11"/>
            <color theme="1"/>
            <rFont val="Calibri"/>
            <family val="2"/>
            <scheme val="minor"/>
          </rPr>
          <t>Introduzca un codigo UNSPSC</t>
        </r>
      </text>
    </comment>
    <comment ref="B1324" authorId="1" shapeId="0">
      <text>
        <r>
          <rPr>
            <sz val="11"/>
            <color theme="1"/>
            <rFont val="Calibri"/>
            <family val="2"/>
            <scheme val="minor"/>
          </rPr>
          <t>Descripción calculada automáticamente a partir de código del artículo</t>
        </r>
      </text>
    </comment>
    <comment ref="C1324" authorId="1" shapeId="0">
      <text>
        <r>
          <rPr>
            <sz val="11"/>
            <color theme="1"/>
            <rFont val="Calibri"/>
            <family val="2"/>
            <scheme val="minor"/>
          </rPr>
          <t>Seleccione un valor de la lista</t>
        </r>
      </text>
    </comment>
    <comment ref="D1324" authorId="1" shapeId="0">
      <text>
        <r>
          <rPr>
            <sz val="11"/>
            <color theme="1"/>
            <rFont val="Calibri"/>
            <family val="2"/>
            <scheme val="minor"/>
          </rPr>
          <t>Introduzca un número con dos decimales como máximo. Debe ser igual o mayor a la "Cantidad Real Consumida"</t>
        </r>
      </text>
    </comment>
    <comment ref="E1324" authorId="1" shapeId="0">
      <text>
        <r>
          <rPr>
            <sz val="11"/>
            <color theme="1"/>
            <rFont val="Calibri"/>
            <family val="2"/>
            <scheme val="minor"/>
          </rPr>
          <t>Introduzca un número con dos decimales como máximo</t>
        </r>
      </text>
    </comment>
    <comment ref="F1324" authorId="1" shapeId="0">
      <text>
        <r>
          <rPr>
            <sz val="11"/>
            <color theme="1"/>
            <rFont val="Calibri"/>
            <family val="2"/>
            <scheme val="minor"/>
          </rPr>
          <t>Monto calculado automáticamente por el sistema</t>
        </r>
      </text>
    </comment>
    <comment ref="A1334" authorId="1" shapeId="0">
      <text>
        <r>
          <rPr>
            <sz val="11"/>
            <color theme="1"/>
            <rFont val="Calibri"/>
            <family val="2"/>
            <scheme val="minor"/>
          </rPr>
          <t>Introducir un texto con el nombre o referencia de la contratación</t>
        </r>
      </text>
    </comment>
    <comment ref="B1334" authorId="1" shapeId="0">
      <text>
        <r>
          <rPr>
            <sz val="11"/>
            <color theme="1"/>
            <rFont val="Calibri"/>
            <family val="2"/>
            <scheme val="minor"/>
          </rPr>
          <t>Introduzca un texto con la finalidad de la contratación</t>
        </r>
      </text>
    </comment>
    <comment ref="C1334" authorId="1" shapeId="0">
      <text>
        <r>
          <rPr>
            <sz val="11"/>
            <color theme="1"/>
            <rFont val="Calibri"/>
            <family val="2"/>
            <scheme val="minor"/>
          </rPr>
          <t>Seleccionar un valor del listado</t>
        </r>
      </text>
    </comment>
    <comment ref="D1334" authorId="1" shapeId="0">
      <text>
        <r>
          <rPr>
            <sz val="11"/>
            <color theme="1"/>
            <rFont val="Calibri"/>
            <family val="2"/>
            <scheme val="minor"/>
          </rPr>
          <t>Seleccione el tipo de procedimiento</t>
        </r>
      </text>
    </comment>
    <comment ref="E1334" authorId="1" shapeId="0">
      <text>
        <r>
          <rPr>
            <sz val="11"/>
            <color theme="1"/>
            <rFont val="Calibri"/>
            <family val="2"/>
            <scheme val="minor"/>
          </rPr>
          <t>Seleccione un valor de la lista</t>
        </r>
      </text>
    </comment>
    <comment ref="F1334" authorId="1" shapeId="0">
      <text>
        <r>
          <rPr>
            <sz val="11"/>
            <color theme="1"/>
            <rFont val="Calibri"/>
            <family val="2"/>
            <scheme val="minor"/>
          </rPr>
          <t>Introduzca el código SNIP</t>
        </r>
      </text>
    </comment>
    <comment ref="C1335" authorId="1" shapeId="0">
      <text>
        <r>
          <rPr>
            <sz val="11"/>
            <color theme="1"/>
            <rFont val="Calibri"/>
            <family val="2"/>
            <scheme val="minor"/>
          </rPr>
          <t>Introduzca la fecha de inicio del proceso, en formato dd-mm-aaaa</t>
        </r>
      </text>
    </comment>
    <comment ref="F13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text/>
    </comment>
    <comment ref="C1337" authorId="1" shapeId="0">
      <text>
        <r>
          <rPr>
            <sz val="11"/>
            <color theme="1"/>
            <rFont val="Calibri"/>
            <family val="2"/>
            <scheme val="minor"/>
          </rPr>
          <t>Introduzca la fecha prevista de adjudicación, en formato dd-mm-aaaa</t>
        </r>
      </text>
    </comment>
    <comment ref="F1337" authorId="1" shapeId="0">
      <text/>
    </comment>
    <comment ref="F1338" authorId="1" shapeId="0">
      <text/>
    </comment>
    <comment ref="A1340" authorId="1" shapeId="0">
      <text>
        <r>
          <rPr>
            <sz val="11"/>
            <color theme="1"/>
            <rFont val="Calibri"/>
            <family val="2"/>
            <scheme val="minor"/>
          </rPr>
          <t>Introduzca un codigo UNSPSC</t>
        </r>
      </text>
    </comment>
    <comment ref="B1340" authorId="1" shapeId="0">
      <text>
        <r>
          <rPr>
            <sz val="11"/>
            <color theme="1"/>
            <rFont val="Calibri"/>
            <family val="2"/>
            <scheme val="minor"/>
          </rPr>
          <t>Descripción calculada automáticamente a partir de código del artículo</t>
        </r>
      </text>
    </comment>
    <comment ref="C1340" authorId="1" shapeId="0">
      <text>
        <r>
          <rPr>
            <sz val="11"/>
            <color theme="1"/>
            <rFont val="Calibri"/>
            <family val="2"/>
            <scheme val="minor"/>
          </rPr>
          <t>Seleccione un valor de la lista</t>
        </r>
      </text>
    </comment>
    <comment ref="D1340" authorId="1" shapeId="0">
      <text>
        <r>
          <rPr>
            <sz val="11"/>
            <color theme="1"/>
            <rFont val="Calibri"/>
            <family val="2"/>
            <scheme val="minor"/>
          </rPr>
          <t>Introduzca un número con dos decimales como máximo. Debe ser igual o mayor a la "Cantidad Real Consumida"</t>
        </r>
      </text>
    </comment>
    <comment ref="E1340" authorId="1" shapeId="0">
      <text>
        <r>
          <rPr>
            <sz val="11"/>
            <color theme="1"/>
            <rFont val="Calibri"/>
            <family val="2"/>
            <scheme val="minor"/>
          </rPr>
          <t>Introduzca un número con dos decimales como máximo</t>
        </r>
      </text>
    </comment>
    <comment ref="F1340" authorId="1" shapeId="0">
      <text>
        <r>
          <rPr>
            <sz val="11"/>
            <color theme="1"/>
            <rFont val="Calibri"/>
            <family val="2"/>
            <scheme val="minor"/>
          </rPr>
          <t>Monto calculado automáticamente por el sistema</t>
        </r>
      </text>
    </comment>
    <comment ref="A1346" authorId="1" shapeId="0">
      <text>
        <r>
          <rPr>
            <sz val="11"/>
            <color theme="1"/>
            <rFont val="Calibri"/>
            <family val="2"/>
            <scheme val="minor"/>
          </rPr>
          <t>Introducir un texto con el nombre o referencia de la contratación</t>
        </r>
      </text>
    </comment>
    <comment ref="B1346" authorId="1" shapeId="0">
      <text>
        <r>
          <rPr>
            <sz val="11"/>
            <color theme="1"/>
            <rFont val="Calibri"/>
            <family val="2"/>
            <scheme val="minor"/>
          </rPr>
          <t>Introduzca un texto con la finalidad de la contratación</t>
        </r>
      </text>
    </comment>
    <comment ref="C1346" authorId="1" shapeId="0">
      <text>
        <r>
          <rPr>
            <sz val="11"/>
            <color theme="1"/>
            <rFont val="Calibri"/>
            <family val="2"/>
            <scheme val="minor"/>
          </rPr>
          <t>Seleccionar un valor del listado</t>
        </r>
      </text>
    </comment>
    <comment ref="D1346" authorId="1" shapeId="0">
      <text>
        <r>
          <rPr>
            <sz val="11"/>
            <color theme="1"/>
            <rFont val="Calibri"/>
            <family val="2"/>
            <scheme val="minor"/>
          </rPr>
          <t>Seleccione el tipo de procedimiento</t>
        </r>
      </text>
    </comment>
    <comment ref="E1346" authorId="1" shapeId="0">
      <text>
        <r>
          <rPr>
            <sz val="11"/>
            <color theme="1"/>
            <rFont val="Calibri"/>
            <family val="2"/>
            <scheme val="minor"/>
          </rPr>
          <t>Seleccione un valor de la lista</t>
        </r>
      </text>
    </comment>
    <comment ref="F1346" authorId="1" shapeId="0">
      <text>
        <r>
          <rPr>
            <sz val="11"/>
            <color theme="1"/>
            <rFont val="Calibri"/>
            <family val="2"/>
            <scheme val="minor"/>
          </rPr>
          <t>Introduzca el código SNIP</t>
        </r>
      </text>
    </comment>
    <comment ref="C1347" authorId="1" shapeId="0">
      <text>
        <r>
          <rPr>
            <sz val="11"/>
            <color theme="1"/>
            <rFont val="Calibri"/>
            <family val="2"/>
            <scheme val="minor"/>
          </rPr>
          <t>Introduzca la fecha de inicio del proceso, en formato dd-mm-aaaa</t>
        </r>
      </text>
    </comment>
    <comment ref="F1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text/>
    </comment>
    <comment ref="C1349" authorId="1" shapeId="0">
      <text>
        <r>
          <rPr>
            <sz val="11"/>
            <color theme="1"/>
            <rFont val="Calibri"/>
            <family val="2"/>
            <scheme val="minor"/>
          </rPr>
          <t>Introduzca la fecha prevista de adjudicación, en formato dd-mm-aaaa</t>
        </r>
      </text>
    </comment>
    <comment ref="F1349" authorId="1" shapeId="0">
      <text/>
    </comment>
    <comment ref="F1350" authorId="1" shapeId="0">
      <text/>
    </comment>
    <comment ref="A1352" authorId="1" shapeId="0">
      <text>
        <r>
          <rPr>
            <sz val="11"/>
            <color theme="1"/>
            <rFont val="Calibri"/>
            <family val="2"/>
            <scheme val="minor"/>
          </rPr>
          <t>Introduzca un codigo UNSPSC</t>
        </r>
      </text>
    </comment>
    <comment ref="B1352" authorId="1" shapeId="0">
      <text>
        <r>
          <rPr>
            <sz val="11"/>
            <color theme="1"/>
            <rFont val="Calibri"/>
            <family val="2"/>
            <scheme val="minor"/>
          </rPr>
          <t>Descripción calculada automáticamente a partir de código del artículo</t>
        </r>
      </text>
    </comment>
    <comment ref="C1352" authorId="1" shapeId="0">
      <text>
        <r>
          <rPr>
            <sz val="11"/>
            <color theme="1"/>
            <rFont val="Calibri"/>
            <family val="2"/>
            <scheme val="minor"/>
          </rPr>
          <t>Seleccione un valor de la lista</t>
        </r>
      </text>
    </comment>
    <comment ref="D1352" authorId="1" shapeId="0">
      <text>
        <r>
          <rPr>
            <sz val="11"/>
            <color theme="1"/>
            <rFont val="Calibri"/>
            <family val="2"/>
            <scheme val="minor"/>
          </rPr>
          <t>Introduzca un número con dos decimales como máximo. Debe ser igual o mayor a la "Cantidad Real Consumida"</t>
        </r>
      </text>
    </comment>
    <comment ref="E1352" authorId="1" shapeId="0">
      <text>
        <r>
          <rPr>
            <sz val="11"/>
            <color theme="1"/>
            <rFont val="Calibri"/>
            <family val="2"/>
            <scheme val="minor"/>
          </rPr>
          <t>Introduzca un número con dos decimales como máximo</t>
        </r>
      </text>
    </comment>
    <comment ref="F1352" authorId="1" shapeId="0">
      <text>
        <r>
          <rPr>
            <sz val="11"/>
            <color theme="1"/>
            <rFont val="Calibri"/>
            <family val="2"/>
            <scheme val="minor"/>
          </rPr>
          <t>Monto calculado automáticamente por el sistema</t>
        </r>
      </text>
    </comment>
    <comment ref="A1357" authorId="1" shapeId="0">
      <text>
        <r>
          <rPr>
            <sz val="11"/>
            <color theme="1"/>
            <rFont val="Calibri"/>
            <family val="2"/>
            <scheme val="minor"/>
          </rPr>
          <t>Introducir un texto con el nombre o referencia de la contratación</t>
        </r>
      </text>
    </comment>
    <comment ref="B1357" authorId="1" shapeId="0">
      <text>
        <r>
          <rPr>
            <sz val="11"/>
            <color theme="1"/>
            <rFont val="Calibri"/>
            <family val="2"/>
            <scheme val="minor"/>
          </rPr>
          <t>Introduzca un texto con la finalidad de la contratación</t>
        </r>
      </text>
    </comment>
    <comment ref="C1357" authorId="1" shapeId="0">
      <text>
        <r>
          <rPr>
            <sz val="11"/>
            <color theme="1"/>
            <rFont val="Calibri"/>
            <family val="2"/>
            <scheme val="minor"/>
          </rPr>
          <t>Seleccionar un valor del listado</t>
        </r>
      </text>
    </comment>
    <comment ref="D1357" authorId="1" shapeId="0">
      <text>
        <r>
          <rPr>
            <sz val="11"/>
            <color theme="1"/>
            <rFont val="Calibri"/>
            <family val="2"/>
            <scheme val="minor"/>
          </rPr>
          <t>Seleccione el tipo de procedimiento</t>
        </r>
      </text>
    </comment>
    <comment ref="E1357" authorId="1" shapeId="0">
      <text>
        <r>
          <rPr>
            <sz val="11"/>
            <color theme="1"/>
            <rFont val="Calibri"/>
            <family val="2"/>
            <scheme val="minor"/>
          </rPr>
          <t>Seleccione un valor de la lista</t>
        </r>
      </text>
    </comment>
    <comment ref="F1357" authorId="1" shapeId="0">
      <text>
        <r>
          <rPr>
            <sz val="11"/>
            <color theme="1"/>
            <rFont val="Calibri"/>
            <family val="2"/>
            <scheme val="minor"/>
          </rPr>
          <t>Introduzca el código SNIP</t>
        </r>
      </text>
    </comment>
    <comment ref="C1358" authorId="1" shapeId="0">
      <text>
        <r>
          <rPr>
            <sz val="11"/>
            <color theme="1"/>
            <rFont val="Calibri"/>
            <family val="2"/>
            <scheme val="minor"/>
          </rPr>
          <t>Introduzca la fecha de inicio del proceso, en formato dd-mm-aaaa</t>
        </r>
      </text>
    </comment>
    <comment ref="F13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text/>
    </comment>
    <comment ref="C1360" authorId="1" shapeId="0">
      <text>
        <r>
          <rPr>
            <sz val="11"/>
            <color theme="1"/>
            <rFont val="Calibri"/>
            <family val="2"/>
            <scheme val="minor"/>
          </rPr>
          <t>Introduzca la fecha prevista de adjudicación, en formato dd-mm-aaaa</t>
        </r>
      </text>
    </comment>
    <comment ref="F1360" authorId="1" shapeId="0">
      <text/>
    </comment>
    <comment ref="F1361" authorId="1" shapeId="0">
      <text/>
    </comment>
    <comment ref="A1363" authorId="1" shapeId="0">
      <text>
        <r>
          <rPr>
            <sz val="11"/>
            <color theme="1"/>
            <rFont val="Calibri"/>
            <family val="2"/>
            <scheme val="minor"/>
          </rPr>
          <t>Introduzca un codigo UNSPSC</t>
        </r>
      </text>
    </comment>
    <comment ref="B1363" authorId="1" shapeId="0">
      <text>
        <r>
          <rPr>
            <sz val="11"/>
            <color theme="1"/>
            <rFont val="Calibri"/>
            <family val="2"/>
            <scheme val="minor"/>
          </rPr>
          <t>Descripción calculada automáticamente a partir de código del artículo</t>
        </r>
      </text>
    </comment>
    <comment ref="C1363" authorId="1" shapeId="0">
      <text>
        <r>
          <rPr>
            <sz val="11"/>
            <color theme="1"/>
            <rFont val="Calibri"/>
            <family val="2"/>
            <scheme val="minor"/>
          </rPr>
          <t>Seleccione un valor de la lista</t>
        </r>
      </text>
    </comment>
    <comment ref="D1363" authorId="1" shapeId="0">
      <text>
        <r>
          <rPr>
            <sz val="11"/>
            <color theme="1"/>
            <rFont val="Calibri"/>
            <family val="2"/>
            <scheme val="minor"/>
          </rPr>
          <t>Introduzca un número con dos decimales como máximo. Debe ser igual o mayor a la "Cantidad Real Consumida"</t>
        </r>
      </text>
    </comment>
    <comment ref="E1363" authorId="1" shapeId="0">
      <text>
        <r>
          <rPr>
            <sz val="11"/>
            <color theme="1"/>
            <rFont val="Calibri"/>
            <family val="2"/>
            <scheme val="minor"/>
          </rPr>
          <t>Introduzca un número con dos decimales como máximo</t>
        </r>
      </text>
    </comment>
    <comment ref="F1363" authorId="1" shapeId="0">
      <text>
        <r>
          <rPr>
            <sz val="11"/>
            <color theme="1"/>
            <rFont val="Calibri"/>
            <family val="2"/>
            <scheme val="minor"/>
          </rPr>
          <t>Monto calculado automáticamente por el sistema</t>
        </r>
      </text>
    </comment>
    <comment ref="A1368" authorId="1" shapeId="0">
      <text>
        <r>
          <rPr>
            <sz val="11"/>
            <color theme="1"/>
            <rFont val="Calibri"/>
            <family val="2"/>
            <scheme val="minor"/>
          </rPr>
          <t>Introducir un texto con el nombre o referencia de la contratación</t>
        </r>
      </text>
    </comment>
    <comment ref="B1368" authorId="1" shapeId="0">
      <text>
        <r>
          <rPr>
            <sz val="11"/>
            <color theme="1"/>
            <rFont val="Calibri"/>
            <family val="2"/>
            <scheme val="minor"/>
          </rPr>
          <t>Introduzca un texto con la finalidad de la contratación</t>
        </r>
      </text>
    </comment>
    <comment ref="C1368" authorId="1" shapeId="0">
      <text>
        <r>
          <rPr>
            <sz val="11"/>
            <color theme="1"/>
            <rFont val="Calibri"/>
            <family val="2"/>
            <scheme val="minor"/>
          </rPr>
          <t>Seleccionar un valor del listado</t>
        </r>
      </text>
    </comment>
    <comment ref="D1368" authorId="1" shapeId="0">
      <text>
        <r>
          <rPr>
            <sz val="11"/>
            <color theme="1"/>
            <rFont val="Calibri"/>
            <family val="2"/>
            <scheme val="minor"/>
          </rPr>
          <t>Seleccione el tipo de procedimiento</t>
        </r>
      </text>
    </comment>
    <comment ref="E1368" authorId="1" shapeId="0">
      <text>
        <r>
          <rPr>
            <sz val="11"/>
            <color theme="1"/>
            <rFont val="Calibri"/>
            <family val="2"/>
            <scheme val="minor"/>
          </rPr>
          <t>Seleccione un valor de la lista</t>
        </r>
      </text>
    </comment>
    <comment ref="F1368" authorId="1" shapeId="0">
      <text>
        <r>
          <rPr>
            <sz val="11"/>
            <color theme="1"/>
            <rFont val="Calibri"/>
            <family val="2"/>
            <scheme val="minor"/>
          </rPr>
          <t>Introduzca el código SNIP</t>
        </r>
      </text>
    </comment>
    <comment ref="C1369" authorId="1" shapeId="0">
      <text>
        <r>
          <rPr>
            <sz val="11"/>
            <color theme="1"/>
            <rFont val="Calibri"/>
            <family val="2"/>
            <scheme val="minor"/>
          </rPr>
          <t>Introduzca la fecha de inicio del proceso, en formato dd-mm-aaaa</t>
        </r>
      </text>
    </comment>
    <comment ref="F13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1" shapeId="0">
      <text/>
    </comment>
    <comment ref="C1371" authorId="1" shapeId="0">
      <text>
        <r>
          <rPr>
            <sz val="11"/>
            <color theme="1"/>
            <rFont val="Calibri"/>
            <family val="2"/>
            <scheme val="minor"/>
          </rPr>
          <t>Introduzca la fecha prevista de adjudicación, en formato dd-mm-aaaa</t>
        </r>
      </text>
    </comment>
    <comment ref="F1371" authorId="1" shapeId="0">
      <text/>
    </comment>
    <comment ref="F1372" authorId="1" shapeId="0">
      <text/>
    </comment>
    <comment ref="A1374" authorId="1" shapeId="0">
      <text>
        <r>
          <rPr>
            <sz val="11"/>
            <color theme="1"/>
            <rFont val="Calibri"/>
            <family val="2"/>
            <scheme val="minor"/>
          </rPr>
          <t>Introduzca un codigo UNSPSC</t>
        </r>
      </text>
    </comment>
    <comment ref="B1374" authorId="1" shapeId="0">
      <text>
        <r>
          <rPr>
            <sz val="11"/>
            <color theme="1"/>
            <rFont val="Calibri"/>
            <family val="2"/>
            <scheme val="minor"/>
          </rPr>
          <t>Descripción calculada automáticamente a partir de código del artículo</t>
        </r>
      </text>
    </comment>
    <comment ref="C1374" authorId="1" shapeId="0">
      <text>
        <r>
          <rPr>
            <sz val="11"/>
            <color theme="1"/>
            <rFont val="Calibri"/>
            <family val="2"/>
            <scheme val="minor"/>
          </rPr>
          <t>Seleccione un valor de la lista</t>
        </r>
      </text>
    </comment>
    <comment ref="D1374" authorId="1" shapeId="0">
      <text>
        <r>
          <rPr>
            <sz val="11"/>
            <color theme="1"/>
            <rFont val="Calibri"/>
            <family val="2"/>
            <scheme val="minor"/>
          </rPr>
          <t>Introduzca un número con dos decimales como máximo. Debe ser igual o mayor a la "Cantidad Real Consumida"</t>
        </r>
      </text>
    </comment>
    <comment ref="E1374" authorId="1" shapeId="0">
      <text>
        <r>
          <rPr>
            <sz val="11"/>
            <color theme="1"/>
            <rFont val="Calibri"/>
            <family val="2"/>
            <scheme val="minor"/>
          </rPr>
          <t>Introduzca un número con dos decimales como máximo</t>
        </r>
      </text>
    </comment>
    <comment ref="F1374" authorId="1" shapeId="0">
      <text>
        <r>
          <rPr>
            <sz val="11"/>
            <color theme="1"/>
            <rFont val="Calibri"/>
            <family val="2"/>
            <scheme val="minor"/>
          </rPr>
          <t>Monto calculado automáticamente por el sistema</t>
        </r>
      </text>
    </comment>
    <comment ref="A1379" authorId="1" shapeId="0">
      <text>
        <r>
          <rPr>
            <sz val="11"/>
            <color theme="1"/>
            <rFont val="Calibri"/>
            <family val="2"/>
            <scheme val="minor"/>
          </rPr>
          <t>Introducir un texto con el nombre o referencia de la contratación</t>
        </r>
      </text>
    </comment>
    <comment ref="B1379" authorId="1" shapeId="0">
      <text>
        <r>
          <rPr>
            <sz val="11"/>
            <color theme="1"/>
            <rFont val="Calibri"/>
            <family val="2"/>
            <scheme val="minor"/>
          </rPr>
          <t>Introduzca un texto con la finalidad de la contratación</t>
        </r>
      </text>
    </comment>
    <comment ref="C1379" authorId="1" shapeId="0">
      <text>
        <r>
          <rPr>
            <sz val="11"/>
            <color theme="1"/>
            <rFont val="Calibri"/>
            <family val="2"/>
            <scheme val="minor"/>
          </rPr>
          <t>Seleccionar un valor del listado</t>
        </r>
      </text>
    </comment>
    <comment ref="D1379" authorId="1" shapeId="0">
      <text>
        <r>
          <rPr>
            <sz val="11"/>
            <color theme="1"/>
            <rFont val="Calibri"/>
            <family val="2"/>
            <scheme val="minor"/>
          </rPr>
          <t>Seleccione el tipo de procedimiento</t>
        </r>
      </text>
    </comment>
    <comment ref="E1379" authorId="1" shapeId="0">
      <text>
        <r>
          <rPr>
            <sz val="11"/>
            <color theme="1"/>
            <rFont val="Calibri"/>
            <family val="2"/>
            <scheme val="minor"/>
          </rPr>
          <t>Seleccione un valor de la lista</t>
        </r>
      </text>
    </comment>
    <comment ref="F1379" authorId="1" shapeId="0">
      <text>
        <r>
          <rPr>
            <sz val="11"/>
            <color theme="1"/>
            <rFont val="Calibri"/>
            <family val="2"/>
            <scheme val="minor"/>
          </rPr>
          <t>Introduzca el código SNIP</t>
        </r>
      </text>
    </comment>
    <comment ref="C1380" authorId="1" shapeId="0">
      <text>
        <r>
          <rPr>
            <sz val="11"/>
            <color theme="1"/>
            <rFont val="Calibri"/>
            <family val="2"/>
            <scheme val="minor"/>
          </rPr>
          <t>Introduzca la fecha de inicio del proceso, en formato dd-mm-aaaa</t>
        </r>
      </text>
    </comment>
    <comment ref="F13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1" shapeId="0">
      <text/>
    </comment>
    <comment ref="C1382" authorId="1" shapeId="0">
      <text>
        <r>
          <rPr>
            <sz val="11"/>
            <color theme="1"/>
            <rFont val="Calibri"/>
            <family val="2"/>
            <scheme val="minor"/>
          </rPr>
          <t>Introduzca la fecha prevista de adjudicación, en formato dd-mm-aaaa</t>
        </r>
      </text>
    </comment>
    <comment ref="F1382" authorId="1" shapeId="0">
      <text/>
    </comment>
    <comment ref="F1383" authorId="1" shapeId="0">
      <text/>
    </comment>
    <comment ref="A1385" authorId="1" shapeId="0">
      <text>
        <r>
          <rPr>
            <sz val="11"/>
            <color theme="1"/>
            <rFont val="Calibri"/>
            <family val="2"/>
            <scheme val="minor"/>
          </rPr>
          <t>Introduzca un codigo UNSPSC</t>
        </r>
      </text>
    </comment>
    <comment ref="B1385" authorId="1" shapeId="0">
      <text>
        <r>
          <rPr>
            <sz val="11"/>
            <color theme="1"/>
            <rFont val="Calibri"/>
            <family val="2"/>
            <scheme val="minor"/>
          </rPr>
          <t>Descripción calculada automáticamente a partir de código del artículo</t>
        </r>
      </text>
    </comment>
    <comment ref="C1385" authorId="1" shapeId="0">
      <text>
        <r>
          <rPr>
            <sz val="11"/>
            <color theme="1"/>
            <rFont val="Calibri"/>
            <family val="2"/>
            <scheme val="minor"/>
          </rPr>
          <t>Seleccione un valor de la lista</t>
        </r>
      </text>
    </comment>
    <comment ref="D1385" authorId="1" shapeId="0">
      <text>
        <r>
          <rPr>
            <sz val="11"/>
            <color theme="1"/>
            <rFont val="Calibri"/>
            <family val="2"/>
            <scheme val="minor"/>
          </rPr>
          <t>Introduzca un número con dos decimales como máximo. Debe ser igual o mayor a la "Cantidad Real Consumida"</t>
        </r>
      </text>
    </comment>
    <comment ref="E1385" authorId="1" shapeId="0">
      <text>
        <r>
          <rPr>
            <sz val="11"/>
            <color theme="1"/>
            <rFont val="Calibri"/>
            <family val="2"/>
            <scheme val="minor"/>
          </rPr>
          <t>Introduzca un número con dos decimales como máximo</t>
        </r>
      </text>
    </comment>
    <comment ref="F1385" authorId="1" shapeId="0">
      <text>
        <r>
          <rPr>
            <sz val="11"/>
            <color theme="1"/>
            <rFont val="Calibri"/>
            <family val="2"/>
            <scheme val="minor"/>
          </rPr>
          <t>Monto calculado automáticamente por el sistema</t>
        </r>
      </text>
    </comment>
    <comment ref="A1391" authorId="1" shapeId="0">
      <text>
        <r>
          <rPr>
            <sz val="11"/>
            <color theme="1"/>
            <rFont val="Calibri"/>
            <family val="2"/>
            <scheme val="minor"/>
          </rPr>
          <t>Introducir un texto con el nombre o referencia de la contratación</t>
        </r>
      </text>
    </comment>
    <comment ref="B1391" authorId="1" shapeId="0">
      <text>
        <r>
          <rPr>
            <sz val="11"/>
            <color theme="1"/>
            <rFont val="Calibri"/>
            <family val="2"/>
            <scheme val="minor"/>
          </rPr>
          <t>Introduzca un texto con la finalidad de la contratación</t>
        </r>
      </text>
    </comment>
    <comment ref="C1391" authorId="1" shapeId="0">
      <text>
        <r>
          <rPr>
            <sz val="11"/>
            <color theme="1"/>
            <rFont val="Calibri"/>
            <family val="2"/>
            <scheme val="minor"/>
          </rPr>
          <t>Seleccionar un valor del listado</t>
        </r>
      </text>
    </comment>
    <comment ref="D1391" authorId="1" shapeId="0">
      <text>
        <r>
          <rPr>
            <sz val="11"/>
            <color theme="1"/>
            <rFont val="Calibri"/>
            <family val="2"/>
            <scheme val="minor"/>
          </rPr>
          <t>Seleccione el tipo de procedimiento</t>
        </r>
      </text>
    </comment>
    <comment ref="E1391" authorId="1" shapeId="0">
      <text>
        <r>
          <rPr>
            <sz val="11"/>
            <color theme="1"/>
            <rFont val="Calibri"/>
            <family val="2"/>
            <scheme val="minor"/>
          </rPr>
          <t>Seleccione un valor de la lista</t>
        </r>
      </text>
    </comment>
    <comment ref="F1391" authorId="1" shapeId="0">
      <text>
        <r>
          <rPr>
            <sz val="11"/>
            <color theme="1"/>
            <rFont val="Calibri"/>
            <family val="2"/>
            <scheme val="minor"/>
          </rPr>
          <t>Introduzca el código SNIP</t>
        </r>
      </text>
    </comment>
    <comment ref="C1392" authorId="1" shapeId="0">
      <text>
        <r>
          <rPr>
            <sz val="11"/>
            <color theme="1"/>
            <rFont val="Calibri"/>
            <family val="2"/>
            <scheme val="minor"/>
          </rPr>
          <t>Introduzca la fecha de inicio del proceso, en formato dd-mm-aaaa</t>
        </r>
      </text>
    </comment>
    <comment ref="F13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1" shapeId="0">
      <text/>
    </comment>
    <comment ref="C1394" authorId="1" shapeId="0">
      <text>
        <r>
          <rPr>
            <sz val="11"/>
            <color theme="1"/>
            <rFont val="Calibri"/>
            <family val="2"/>
            <scheme val="minor"/>
          </rPr>
          <t>Introduzca la fecha prevista de adjudicación, en formato dd-mm-aaaa</t>
        </r>
      </text>
    </comment>
    <comment ref="F1394" authorId="1" shapeId="0">
      <text/>
    </comment>
    <comment ref="F1395" authorId="1" shapeId="0">
      <text/>
    </comment>
    <comment ref="A1397" authorId="1" shapeId="0">
      <text>
        <r>
          <rPr>
            <sz val="11"/>
            <color theme="1"/>
            <rFont val="Calibri"/>
            <family val="2"/>
            <scheme val="minor"/>
          </rPr>
          <t>Introduzca un codigo UNSPSC</t>
        </r>
      </text>
    </comment>
    <comment ref="B1397" authorId="1" shapeId="0">
      <text>
        <r>
          <rPr>
            <sz val="11"/>
            <color theme="1"/>
            <rFont val="Calibri"/>
            <family val="2"/>
            <scheme val="minor"/>
          </rPr>
          <t>Descripción calculada automáticamente a partir de código del artículo</t>
        </r>
      </text>
    </comment>
    <comment ref="C1397" authorId="1" shapeId="0">
      <text>
        <r>
          <rPr>
            <sz val="11"/>
            <color theme="1"/>
            <rFont val="Calibri"/>
            <family val="2"/>
            <scheme val="minor"/>
          </rPr>
          <t>Seleccione un valor de la lista</t>
        </r>
      </text>
    </comment>
    <comment ref="D1397" authorId="1" shapeId="0">
      <text>
        <r>
          <rPr>
            <sz val="11"/>
            <color theme="1"/>
            <rFont val="Calibri"/>
            <family val="2"/>
            <scheme val="minor"/>
          </rPr>
          <t>Introduzca un número con dos decimales como máximo. Debe ser igual o mayor a la "Cantidad Real Consumida"</t>
        </r>
      </text>
    </comment>
    <comment ref="E1397" authorId="1" shapeId="0">
      <text>
        <r>
          <rPr>
            <sz val="11"/>
            <color theme="1"/>
            <rFont val="Calibri"/>
            <family val="2"/>
            <scheme val="minor"/>
          </rPr>
          <t>Introduzca un número con dos decimales como máximo</t>
        </r>
      </text>
    </comment>
    <comment ref="F1397" authorId="1" shapeId="0">
      <text>
        <r>
          <rPr>
            <sz val="11"/>
            <color theme="1"/>
            <rFont val="Calibri"/>
            <family val="2"/>
            <scheme val="minor"/>
          </rPr>
          <t>Monto calculado automáticamente por el sistema</t>
        </r>
      </text>
    </comment>
    <comment ref="A1403" authorId="1" shapeId="0">
      <text>
        <r>
          <rPr>
            <sz val="11"/>
            <color theme="1"/>
            <rFont val="Calibri"/>
            <family val="2"/>
            <scheme val="minor"/>
          </rPr>
          <t>Introducir un texto con el nombre o referencia de la contratación</t>
        </r>
      </text>
    </comment>
    <comment ref="B1403" authorId="1" shapeId="0">
      <text>
        <r>
          <rPr>
            <sz val="11"/>
            <color theme="1"/>
            <rFont val="Calibri"/>
            <family val="2"/>
            <scheme val="minor"/>
          </rPr>
          <t>Introduzca un texto con la finalidad de la contratación</t>
        </r>
      </text>
    </comment>
    <comment ref="C1403" authorId="1" shapeId="0">
      <text>
        <r>
          <rPr>
            <sz val="11"/>
            <color theme="1"/>
            <rFont val="Calibri"/>
            <family val="2"/>
            <scheme val="minor"/>
          </rPr>
          <t>Seleccionar un valor del listado</t>
        </r>
      </text>
    </comment>
    <comment ref="D1403" authorId="1" shapeId="0">
      <text>
        <r>
          <rPr>
            <sz val="11"/>
            <color theme="1"/>
            <rFont val="Calibri"/>
            <family val="2"/>
            <scheme val="minor"/>
          </rPr>
          <t>Seleccione el tipo de procedimiento</t>
        </r>
      </text>
    </comment>
    <comment ref="E1403" authorId="1" shapeId="0">
      <text>
        <r>
          <rPr>
            <sz val="11"/>
            <color theme="1"/>
            <rFont val="Calibri"/>
            <family val="2"/>
            <scheme val="minor"/>
          </rPr>
          <t>Seleccione un valor de la lista</t>
        </r>
      </text>
    </comment>
    <comment ref="F1403" authorId="1" shapeId="0">
      <text>
        <r>
          <rPr>
            <sz val="11"/>
            <color theme="1"/>
            <rFont val="Calibri"/>
            <family val="2"/>
            <scheme val="minor"/>
          </rPr>
          <t>Introduzca el código SNIP</t>
        </r>
      </text>
    </comment>
    <comment ref="C1404" authorId="1" shapeId="0">
      <text>
        <r>
          <rPr>
            <sz val="11"/>
            <color theme="1"/>
            <rFont val="Calibri"/>
            <family val="2"/>
            <scheme val="minor"/>
          </rPr>
          <t>Introduzca la fecha de inicio del proceso, en formato dd-mm-aaaa</t>
        </r>
      </text>
    </comment>
    <comment ref="F14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text/>
    </comment>
    <comment ref="C1406" authorId="1" shapeId="0">
      <text>
        <r>
          <rPr>
            <sz val="11"/>
            <color theme="1"/>
            <rFont val="Calibri"/>
            <family val="2"/>
            <scheme val="minor"/>
          </rPr>
          <t>Introduzca la fecha prevista de adjudicación, en formato dd-mm-aaaa</t>
        </r>
      </text>
    </comment>
    <comment ref="F1406" authorId="1" shapeId="0">
      <text/>
    </comment>
    <comment ref="F1407" authorId="1" shapeId="0">
      <text/>
    </comment>
    <comment ref="A1409" authorId="1" shapeId="0">
      <text>
        <r>
          <rPr>
            <sz val="11"/>
            <color theme="1"/>
            <rFont val="Calibri"/>
            <family val="2"/>
            <scheme val="minor"/>
          </rPr>
          <t>Introduzca un codigo UNSPSC</t>
        </r>
      </text>
    </comment>
    <comment ref="B1409" authorId="1" shapeId="0">
      <text>
        <r>
          <rPr>
            <sz val="11"/>
            <color theme="1"/>
            <rFont val="Calibri"/>
            <family val="2"/>
            <scheme val="minor"/>
          </rPr>
          <t>Descripción calculada automáticamente a partir de código del artículo</t>
        </r>
      </text>
    </comment>
    <comment ref="C1409" authorId="1" shapeId="0">
      <text>
        <r>
          <rPr>
            <sz val="11"/>
            <color theme="1"/>
            <rFont val="Calibri"/>
            <family val="2"/>
            <scheme val="minor"/>
          </rPr>
          <t>Seleccione un valor de la lista</t>
        </r>
      </text>
    </comment>
    <comment ref="D1409" authorId="1" shapeId="0">
      <text>
        <r>
          <rPr>
            <sz val="11"/>
            <color theme="1"/>
            <rFont val="Calibri"/>
            <family val="2"/>
            <scheme val="minor"/>
          </rPr>
          <t>Introduzca un número con dos decimales como máximo. Debe ser igual o mayor a la "Cantidad Real Consumida"</t>
        </r>
      </text>
    </comment>
    <comment ref="E1409" authorId="1" shapeId="0">
      <text>
        <r>
          <rPr>
            <sz val="11"/>
            <color theme="1"/>
            <rFont val="Calibri"/>
            <family val="2"/>
            <scheme val="minor"/>
          </rPr>
          <t>Introduzca un número con dos decimales como máximo</t>
        </r>
      </text>
    </comment>
    <comment ref="F1409" authorId="1" shapeId="0">
      <text>
        <r>
          <rPr>
            <sz val="11"/>
            <color theme="1"/>
            <rFont val="Calibri"/>
            <family val="2"/>
            <scheme val="minor"/>
          </rPr>
          <t>Monto calculado automáticamente por el sistema</t>
        </r>
      </text>
    </comment>
    <comment ref="A1414" authorId="1" shapeId="0">
      <text>
        <r>
          <rPr>
            <sz val="11"/>
            <color theme="1"/>
            <rFont val="Calibri"/>
            <family val="2"/>
            <scheme val="minor"/>
          </rPr>
          <t>Introducir un texto con el nombre o referencia de la contratación</t>
        </r>
      </text>
    </comment>
    <comment ref="B1414" authorId="1" shapeId="0">
      <text>
        <r>
          <rPr>
            <sz val="11"/>
            <color theme="1"/>
            <rFont val="Calibri"/>
            <family val="2"/>
            <scheme val="minor"/>
          </rPr>
          <t>Introduzca un texto con la finalidad de la contratación</t>
        </r>
      </text>
    </comment>
    <comment ref="C1414" authorId="1" shapeId="0">
      <text>
        <r>
          <rPr>
            <sz val="11"/>
            <color theme="1"/>
            <rFont val="Calibri"/>
            <family val="2"/>
            <scheme val="minor"/>
          </rPr>
          <t>Seleccionar un valor del listado</t>
        </r>
      </text>
    </comment>
    <comment ref="D1414" authorId="1" shapeId="0">
      <text>
        <r>
          <rPr>
            <sz val="11"/>
            <color theme="1"/>
            <rFont val="Calibri"/>
            <family val="2"/>
            <scheme val="minor"/>
          </rPr>
          <t>Seleccione el tipo de procedimiento</t>
        </r>
      </text>
    </comment>
    <comment ref="E1414" authorId="1" shapeId="0">
      <text>
        <r>
          <rPr>
            <sz val="11"/>
            <color theme="1"/>
            <rFont val="Calibri"/>
            <family val="2"/>
            <scheme val="minor"/>
          </rPr>
          <t>Seleccione un valor de la lista</t>
        </r>
      </text>
    </comment>
    <comment ref="F1414" authorId="1" shapeId="0">
      <text>
        <r>
          <rPr>
            <sz val="11"/>
            <color theme="1"/>
            <rFont val="Calibri"/>
            <family val="2"/>
            <scheme val="minor"/>
          </rPr>
          <t>Introduzca el código SNIP</t>
        </r>
      </text>
    </comment>
    <comment ref="C1415" authorId="1" shapeId="0">
      <text>
        <r>
          <rPr>
            <sz val="11"/>
            <color theme="1"/>
            <rFont val="Calibri"/>
            <family val="2"/>
            <scheme val="minor"/>
          </rPr>
          <t>Introduzca la fecha de inicio del proceso, en formato dd-mm-aaaa</t>
        </r>
      </text>
    </comment>
    <comment ref="F14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6" authorId="1" shapeId="0">
      <text/>
    </comment>
    <comment ref="C1417" authorId="1" shapeId="0">
      <text>
        <r>
          <rPr>
            <sz val="11"/>
            <color theme="1"/>
            <rFont val="Calibri"/>
            <family val="2"/>
            <scheme val="minor"/>
          </rPr>
          <t>Introduzca la fecha prevista de adjudicación, en formato dd-mm-aaaa</t>
        </r>
      </text>
    </comment>
    <comment ref="F1417" authorId="1" shapeId="0">
      <text/>
    </comment>
    <comment ref="F1418" authorId="1" shapeId="0">
      <text/>
    </comment>
    <comment ref="A1420" authorId="1" shapeId="0">
      <text>
        <r>
          <rPr>
            <sz val="11"/>
            <color theme="1"/>
            <rFont val="Calibri"/>
            <family val="2"/>
            <scheme val="minor"/>
          </rPr>
          <t>Introduzca un codigo UNSPSC</t>
        </r>
      </text>
    </comment>
    <comment ref="B1420" authorId="1" shapeId="0">
      <text>
        <r>
          <rPr>
            <sz val="11"/>
            <color theme="1"/>
            <rFont val="Calibri"/>
            <family val="2"/>
            <scheme val="minor"/>
          </rPr>
          <t>Descripción calculada automáticamente a partir de código del artículo</t>
        </r>
      </text>
    </comment>
    <comment ref="C1420" authorId="1" shapeId="0">
      <text>
        <r>
          <rPr>
            <sz val="11"/>
            <color theme="1"/>
            <rFont val="Calibri"/>
            <family val="2"/>
            <scheme val="minor"/>
          </rPr>
          <t>Seleccione un valor de la lista</t>
        </r>
      </text>
    </comment>
    <comment ref="D1420" authorId="1" shapeId="0">
      <text>
        <r>
          <rPr>
            <sz val="11"/>
            <color theme="1"/>
            <rFont val="Calibri"/>
            <family val="2"/>
            <scheme val="minor"/>
          </rPr>
          <t>Introduzca un número con dos decimales como máximo. Debe ser igual o mayor a la "Cantidad Real Consumida"</t>
        </r>
      </text>
    </comment>
    <comment ref="E1420" authorId="1" shapeId="0">
      <text>
        <r>
          <rPr>
            <sz val="11"/>
            <color theme="1"/>
            <rFont val="Calibri"/>
            <family val="2"/>
            <scheme val="minor"/>
          </rPr>
          <t>Introduzca un número con dos decimales como máximo</t>
        </r>
      </text>
    </comment>
    <comment ref="F1420" authorId="1" shapeId="0">
      <text>
        <r>
          <rPr>
            <sz val="11"/>
            <color theme="1"/>
            <rFont val="Calibri"/>
            <family val="2"/>
            <scheme val="minor"/>
          </rPr>
          <t>Monto calculado automáticamente por el sistema</t>
        </r>
      </text>
    </comment>
    <comment ref="A1441" authorId="1" shapeId="0">
      <text>
        <r>
          <rPr>
            <sz val="11"/>
            <color theme="1"/>
            <rFont val="Calibri"/>
            <family val="2"/>
            <scheme val="minor"/>
          </rPr>
          <t>Introducir un texto con el nombre o referencia de la contratación</t>
        </r>
      </text>
    </comment>
    <comment ref="B1441" authorId="1" shapeId="0">
      <text>
        <r>
          <rPr>
            <sz val="11"/>
            <color theme="1"/>
            <rFont val="Calibri"/>
            <family val="2"/>
            <scheme val="minor"/>
          </rPr>
          <t>Introduzca un texto con la finalidad de la contratación</t>
        </r>
      </text>
    </comment>
    <comment ref="C1441" authorId="1" shapeId="0">
      <text>
        <r>
          <rPr>
            <sz val="11"/>
            <color theme="1"/>
            <rFont val="Calibri"/>
            <family val="2"/>
            <scheme val="minor"/>
          </rPr>
          <t>Seleccionar un valor del listado</t>
        </r>
      </text>
    </comment>
    <comment ref="D1441" authorId="1" shapeId="0">
      <text>
        <r>
          <rPr>
            <sz val="11"/>
            <color theme="1"/>
            <rFont val="Calibri"/>
            <family val="2"/>
            <scheme val="minor"/>
          </rPr>
          <t>Seleccione el tipo de procedimiento</t>
        </r>
      </text>
    </comment>
    <comment ref="E1441" authorId="1" shapeId="0">
      <text>
        <r>
          <rPr>
            <sz val="11"/>
            <color theme="1"/>
            <rFont val="Calibri"/>
            <family val="2"/>
            <scheme val="minor"/>
          </rPr>
          <t>Seleccione un valor de la lista</t>
        </r>
      </text>
    </comment>
    <comment ref="F1441" authorId="1" shapeId="0">
      <text>
        <r>
          <rPr>
            <sz val="11"/>
            <color theme="1"/>
            <rFont val="Calibri"/>
            <family val="2"/>
            <scheme val="minor"/>
          </rPr>
          <t>Introduzca el código SNIP</t>
        </r>
      </text>
    </comment>
    <comment ref="C1442" authorId="1" shapeId="0">
      <text>
        <r>
          <rPr>
            <sz val="11"/>
            <color theme="1"/>
            <rFont val="Calibri"/>
            <family val="2"/>
            <scheme val="minor"/>
          </rPr>
          <t>Introduzca la fecha de inicio del proceso, en formato dd-mm-aaaa</t>
        </r>
      </text>
    </comment>
    <comment ref="F14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1" shapeId="0">
      <text/>
    </comment>
    <comment ref="C1444" authorId="1" shapeId="0">
      <text>
        <r>
          <rPr>
            <sz val="11"/>
            <color theme="1"/>
            <rFont val="Calibri"/>
            <family val="2"/>
            <scheme val="minor"/>
          </rPr>
          <t>Introduzca la fecha de inicio del proceso, en formato dd-mm-aaaa</t>
        </r>
      </text>
    </comment>
    <comment ref="F1444" authorId="1" shapeId="0">
      <text/>
    </comment>
    <comment ref="F1445" authorId="1" shapeId="0">
      <text/>
    </comment>
    <comment ref="A1447" authorId="1" shapeId="0">
      <text>
        <r>
          <rPr>
            <sz val="11"/>
            <color theme="1"/>
            <rFont val="Calibri"/>
            <family val="2"/>
            <scheme val="minor"/>
          </rPr>
          <t>Introduzca un codigo UNSPSC</t>
        </r>
      </text>
    </comment>
    <comment ref="B1447" authorId="1" shapeId="0">
      <text>
        <r>
          <rPr>
            <sz val="11"/>
            <color theme="1"/>
            <rFont val="Calibri"/>
            <family val="2"/>
            <scheme val="minor"/>
          </rPr>
          <t>Descripción calculada automáticamente a partir de código del artículo</t>
        </r>
      </text>
    </comment>
    <comment ref="C1447" authorId="1" shapeId="0">
      <text>
        <r>
          <rPr>
            <sz val="11"/>
            <color theme="1"/>
            <rFont val="Calibri"/>
            <family val="2"/>
            <scheme val="minor"/>
          </rPr>
          <t>Seleccione un valor de la lista</t>
        </r>
      </text>
    </comment>
    <comment ref="D1447" authorId="1" shapeId="0">
      <text>
        <r>
          <rPr>
            <sz val="11"/>
            <color theme="1"/>
            <rFont val="Calibri"/>
            <family val="2"/>
            <scheme val="minor"/>
          </rPr>
          <t>Introduzca un número con dos decimales como máximo. Debe ser igual o mayor a la "Cantidad Real Consumida"</t>
        </r>
      </text>
    </comment>
    <comment ref="E1447" authorId="1" shapeId="0">
      <text>
        <r>
          <rPr>
            <sz val="11"/>
            <color theme="1"/>
            <rFont val="Calibri"/>
            <family val="2"/>
            <scheme val="minor"/>
          </rPr>
          <t>Introduzca un número con dos decimales como máximo</t>
        </r>
      </text>
    </comment>
    <comment ref="F1447" authorId="1" shapeId="0">
      <text>
        <r>
          <rPr>
            <sz val="11"/>
            <color theme="1"/>
            <rFont val="Calibri"/>
            <family val="2"/>
            <scheme val="minor"/>
          </rPr>
          <t>Monto calculado automáticamente por el sistema</t>
        </r>
      </text>
    </comment>
    <comment ref="A1465" authorId="1" shapeId="0">
      <text>
        <r>
          <rPr>
            <sz val="11"/>
            <color theme="1"/>
            <rFont val="Calibri"/>
            <family val="2"/>
            <scheme val="minor"/>
          </rPr>
          <t>Introducir un texto con el nombre o referencia de la contratación</t>
        </r>
      </text>
    </comment>
    <comment ref="B1465" authorId="1" shapeId="0">
      <text>
        <r>
          <rPr>
            <sz val="11"/>
            <color theme="1"/>
            <rFont val="Calibri"/>
            <family val="2"/>
            <scheme val="minor"/>
          </rPr>
          <t>Introduzca un texto con la finalidad de la contratación</t>
        </r>
      </text>
    </comment>
    <comment ref="C1465" authorId="1" shapeId="0">
      <text>
        <r>
          <rPr>
            <sz val="11"/>
            <color theme="1"/>
            <rFont val="Calibri"/>
            <family val="2"/>
            <scheme val="minor"/>
          </rPr>
          <t>Seleccionar un valor del listado</t>
        </r>
      </text>
    </comment>
    <comment ref="D1465" authorId="1" shapeId="0">
      <text>
        <r>
          <rPr>
            <sz val="11"/>
            <color theme="1"/>
            <rFont val="Calibri"/>
            <family val="2"/>
            <scheme val="minor"/>
          </rPr>
          <t>Seleccione el tipo de procedimiento</t>
        </r>
      </text>
    </comment>
    <comment ref="E1465" authorId="1" shapeId="0">
      <text>
        <r>
          <rPr>
            <sz val="11"/>
            <color theme="1"/>
            <rFont val="Calibri"/>
            <family val="2"/>
            <scheme val="minor"/>
          </rPr>
          <t>Seleccione un valor de la lista</t>
        </r>
      </text>
    </comment>
    <comment ref="F1465" authorId="1" shapeId="0">
      <text>
        <r>
          <rPr>
            <sz val="11"/>
            <color theme="1"/>
            <rFont val="Calibri"/>
            <family val="2"/>
            <scheme val="minor"/>
          </rPr>
          <t>Introduzca el código SNIP</t>
        </r>
      </text>
    </comment>
    <comment ref="C1466" authorId="1" shapeId="0">
      <text>
        <r>
          <rPr>
            <sz val="11"/>
            <color theme="1"/>
            <rFont val="Calibri"/>
            <family val="2"/>
            <scheme val="minor"/>
          </rPr>
          <t>Introduzca la fecha de inicio del proceso, en formato dd-mm-aaaa</t>
        </r>
      </text>
    </comment>
    <comment ref="F14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text/>
    </comment>
    <comment ref="C1468" authorId="1" shapeId="0">
      <text>
        <r>
          <rPr>
            <sz val="11"/>
            <color theme="1"/>
            <rFont val="Calibri"/>
            <family val="2"/>
            <scheme val="minor"/>
          </rPr>
          <t>Introduzca la fecha de inicio del proceso, en formato dd-mm-aaaa</t>
        </r>
      </text>
    </comment>
    <comment ref="F1468" authorId="1" shapeId="0">
      <text/>
    </comment>
    <comment ref="F1469" authorId="1" shapeId="0">
      <text/>
    </comment>
    <comment ref="A1471" authorId="1" shapeId="0">
      <text>
        <r>
          <rPr>
            <sz val="11"/>
            <color theme="1"/>
            <rFont val="Calibri"/>
            <family val="2"/>
            <scheme val="minor"/>
          </rPr>
          <t>Introduzca un codigo UNSPSC</t>
        </r>
      </text>
    </comment>
    <comment ref="B1471" authorId="1" shapeId="0">
      <text>
        <r>
          <rPr>
            <sz val="11"/>
            <color theme="1"/>
            <rFont val="Calibri"/>
            <family val="2"/>
            <scheme val="minor"/>
          </rPr>
          <t>Descripción calculada automáticamente a partir de código del artículo</t>
        </r>
      </text>
    </comment>
    <comment ref="C1471" authorId="1" shapeId="0">
      <text>
        <r>
          <rPr>
            <sz val="11"/>
            <color theme="1"/>
            <rFont val="Calibri"/>
            <family val="2"/>
            <scheme val="minor"/>
          </rPr>
          <t>Seleccione un valor de la lista</t>
        </r>
      </text>
    </comment>
    <comment ref="D1471" authorId="1" shapeId="0">
      <text>
        <r>
          <rPr>
            <sz val="11"/>
            <color theme="1"/>
            <rFont val="Calibri"/>
            <family val="2"/>
            <scheme val="minor"/>
          </rPr>
          <t>Introduzca un número con dos decimales como máximo. Debe ser igual o mayor a la "Cantidad Real Consumida"</t>
        </r>
      </text>
    </comment>
    <comment ref="E1471" authorId="1" shapeId="0">
      <text>
        <r>
          <rPr>
            <sz val="11"/>
            <color theme="1"/>
            <rFont val="Calibri"/>
            <family val="2"/>
            <scheme val="minor"/>
          </rPr>
          <t>Introduzca un número con dos decimales como máximo</t>
        </r>
      </text>
    </comment>
    <comment ref="F1471" authorId="1" shapeId="0">
      <text>
        <r>
          <rPr>
            <sz val="11"/>
            <color theme="1"/>
            <rFont val="Calibri"/>
            <family val="2"/>
            <scheme val="minor"/>
          </rPr>
          <t>Monto calculado automáticamente por el sistema</t>
        </r>
      </text>
    </comment>
    <comment ref="A1488" authorId="1" shapeId="0">
      <text>
        <r>
          <rPr>
            <sz val="11"/>
            <color theme="1"/>
            <rFont val="Calibri"/>
            <family val="2"/>
            <scheme val="minor"/>
          </rPr>
          <t>Introducir un texto con el nombre o referencia de la contratación</t>
        </r>
      </text>
    </comment>
    <comment ref="B1488" authorId="1" shapeId="0">
      <text>
        <r>
          <rPr>
            <sz val="11"/>
            <color theme="1"/>
            <rFont val="Calibri"/>
            <family val="2"/>
            <scheme val="minor"/>
          </rPr>
          <t>Introduzca un texto con la finalidad de la contratación</t>
        </r>
      </text>
    </comment>
    <comment ref="C1488" authorId="1" shapeId="0">
      <text>
        <r>
          <rPr>
            <sz val="11"/>
            <color theme="1"/>
            <rFont val="Calibri"/>
            <family val="2"/>
            <scheme val="minor"/>
          </rPr>
          <t>Seleccionar un valor del listado</t>
        </r>
      </text>
    </comment>
    <comment ref="D1488" authorId="1" shapeId="0">
      <text>
        <r>
          <rPr>
            <sz val="11"/>
            <color theme="1"/>
            <rFont val="Calibri"/>
            <family val="2"/>
            <scheme val="minor"/>
          </rPr>
          <t>Seleccione el tipo de procedimiento</t>
        </r>
      </text>
    </comment>
    <comment ref="E1488" authorId="1" shapeId="0">
      <text>
        <r>
          <rPr>
            <sz val="11"/>
            <color theme="1"/>
            <rFont val="Calibri"/>
            <family val="2"/>
            <scheme val="minor"/>
          </rPr>
          <t>Seleccione un valor de la lista</t>
        </r>
      </text>
    </comment>
    <comment ref="F1488" authorId="1" shapeId="0">
      <text>
        <r>
          <rPr>
            <sz val="11"/>
            <color theme="1"/>
            <rFont val="Calibri"/>
            <family val="2"/>
            <scheme val="minor"/>
          </rPr>
          <t>Introduzca el código SNIP</t>
        </r>
      </text>
    </comment>
    <comment ref="C1489" authorId="1" shapeId="0">
      <text>
        <r>
          <rPr>
            <sz val="11"/>
            <color theme="1"/>
            <rFont val="Calibri"/>
            <family val="2"/>
            <scheme val="minor"/>
          </rPr>
          <t>Introduzca la fecha de inicio del proceso, en formato dd-mm-aaaa</t>
        </r>
      </text>
    </comment>
    <comment ref="F14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1" shapeId="0">
      <text/>
    </comment>
    <comment ref="C1491" authorId="1" shapeId="0">
      <text>
        <r>
          <rPr>
            <sz val="11"/>
            <color theme="1"/>
            <rFont val="Calibri"/>
            <family val="2"/>
            <scheme val="minor"/>
          </rPr>
          <t>Introduzca la fecha prevista de adjudicación, en formato dd-mm-aaaa</t>
        </r>
      </text>
    </comment>
    <comment ref="F1491" authorId="1" shapeId="0">
      <text/>
    </comment>
    <comment ref="F1492" authorId="1" shapeId="0">
      <text/>
    </comment>
    <comment ref="A1494" authorId="1" shapeId="0">
      <text>
        <r>
          <rPr>
            <sz val="11"/>
            <color theme="1"/>
            <rFont val="Calibri"/>
            <family val="2"/>
            <scheme val="minor"/>
          </rPr>
          <t>Introduzca un codigo UNSPSC</t>
        </r>
      </text>
    </comment>
    <comment ref="B1494" authorId="1" shapeId="0">
      <text>
        <r>
          <rPr>
            <sz val="11"/>
            <color theme="1"/>
            <rFont val="Calibri"/>
            <family val="2"/>
            <scheme val="minor"/>
          </rPr>
          <t>Descripción calculada automáticamente a partir de código del artículo</t>
        </r>
      </text>
    </comment>
    <comment ref="C1494" authorId="1" shapeId="0">
      <text>
        <r>
          <rPr>
            <sz val="11"/>
            <color theme="1"/>
            <rFont val="Calibri"/>
            <family val="2"/>
            <scheme val="minor"/>
          </rPr>
          <t>Seleccione un valor de la lista</t>
        </r>
      </text>
    </comment>
    <comment ref="D1494" authorId="1" shapeId="0">
      <text>
        <r>
          <rPr>
            <sz val="11"/>
            <color theme="1"/>
            <rFont val="Calibri"/>
            <family val="2"/>
            <scheme val="minor"/>
          </rPr>
          <t>Introduzca un número con dos decimales como máximo. Debe ser igual o mayor a la "Cantidad Real Consumida"</t>
        </r>
      </text>
    </comment>
    <comment ref="E1494" authorId="1" shapeId="0">
      <text>
        <r>
          <rPr>
            <sz val="11"/>
            <color theme="1"/>
            <rFont val="Calibri"/>
            <family val="2"/>
            <scheme val="minor"/>
          </rPr>
          <t>Introduzca un número con dos decimales como máximo</t>
        </r>
      </text>
    </comment>
    <comment ref="F1494" authorId="1" shapeId="0">
      <text>
        <r>
          <rPr>
            <sz val="11"/>
            <color theme="1"/>
            <rFont val="Calibri"/>
            <family val="2"/>
            <scheme val="minor"/>
          </rPr>
          <t>Monto calculado automáticamente por el sistema</t>
        </r>
      </text>
    </comment>
    <comment ref="A1513" authorId="1" shapeId="0">
      <text>
        <r>
          <rPr>
            <sz val="11"/>
            <color theme="1"/>
            <rFont val="Calibri"/>
            <family val="2"/>
            <scheme val="minor"/>
          </rPr>
          <t>Introducir un texto con el nombre o referencia de la contratación</t>
        </r>
      </text>
    </comment>
    <comment ref="B1513" authorId="1" shapeId="0">
      <text>
        <r>
          <rPr>
            <sz val="11"/>
            <color theme="1"/>
            <rFont val="Calibri"/>
            <family val="2"/>
            <scheme val="minor"/>
          </rPr>
          <t>Introduzca un texto con la finalidad de la contratación</t>
        </r>
      </text>
    </comment>
    <comment ref="C1513" authorId="1" shapeId="0">
      <text>
        <r>
          <rPr>
            <sz val="11"/>
            <color theme="1"/>
            <rFont val="Calibri"/>
            <family val="2"/>
            <scheme val="minor"/>
          </rPr>
          <t>Seleccionar un valor del listado</t>
        </r>
      </text>
    </comment>
    <comment ref="D1513" authorId="1" shapeId="0">
      <text>
        <r>
          <rPr>
            <sz val="11"/>
            <color theme="1"/>
            <rFont val="Calibri"/>
            <family val="2"/>
            <scheme val="minor"/>
          </rPr>
          <t>Seleccione el tipo de procedimiento</t>
        </r>
      </text>
    </comment>
    <comment ref="E1513" authorId="1" shapeId="0">
      <text>
        <r>
          <rPr>
            <sz val="11"/>
            <color theme="1"/>
            <rFont val="Calibri"/>
            <family val="2"/>
            <scheme val="minor"/>
          </rPr>
          <t>Seleccione un valor de la lista</t>
        </r>
      </text>
    </comment>
    <comment ref="F1513" authorId="1" shapeId="0">
      <text>
        <r>
          <rPr>
            <sz val="11"/>
            <color theme="1"/>
            <rFont val="Calibri"/>
            <family val="2"/>
            <scheme val="minor"/>
          </rPr>
          <t>Introduzca el código SNIP</t>
        </r>
      </text>
    </comment>
    <comment ref="C1514" authorId="1" shapeId="0">
      <text>
        <r>
          <rPr>
            <sz val="11"/>
            <color theme="1"/>
            <rFont val="Calibri"/>
            <family val="2"/>
            <scheme val="minor"/>
          </rPr>
          <t>Introduzca la fecha de inicio del proceso, en formato dd-mm-aaaa</t>
        </r>
      </text>
    </comment>
    <comment ref="F1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text/>
    </comment>
    <comment ref="C1516" authorId="1" shapeId="0">
      <text>
        <r>
          <rPr>
            <sz val="11"/>
            <color theme="1"/>
            <rFont val="Calibri"/>
            <family val="2"/>
            <scheme val="minor"/>
          </rPr>
          <t>Introduzca la fecha prevista de adjudicación, en formato dd-mm-aaaa</t>
        </r>
      </text>
    </comment>
    <comment ref="F1516" authorId="1" shapeId="0">
      <text/>
    </comment>
    <comment ref="F1517" authorId="1" shapeId="0">
      <text/>
    </comment>
    <comment ref="A1519" authorId="1" shapeId="0">
      <text>
        <r>
          <rPr>
            <sz val="11"/>
            <color theme="1"/>
            <rFont val="Calibri"/>
            <family val="2"/>
            <scheme val="minor"/>
          </rPr>
          <t>Introduzca un codigo UNSPSC</t>
        </r>
      </text>
    </comment>
    <comment ref="B1519" authorId="1" shapeId="0">
      <text>
        <r>
          <rPr>
            <sz val="11"/>
            <color theme="1"/>
            <rFont val="Calibri"/>
            <family val="2"/>
            <scheme val="minor"/>
          </rPr>
          <t>Descripción calculada automáticamente a partir de código del artículo</t>
        </r>
      </text>
    </comment>
    <comment ref="C1519" authorId="1" shapeId="0">
      <text>
        <r>
          <rPr>
            <sz val="11"/>
            <color theme="1"/>
            <rFont val="Calibri"/>
            <family val="2"/>
            <scheme val="minor"/>
          </rPr>
          <t>Seleccione un valor de la lista</t>
        </r>
      </text>
    </comment>
    <comment ref="D1519" authorId="1" shapeId="0">
      <text>
        <r>
          <rPr>
            <sz val="11"/>
            <color theme="1"/>
            <rFont val="Calibri"/>
            <family val="2"/>
            <scheme val="minor"/>
          </rPr>
          <t>Introduzca un número con dos decimales como máximo. Debe ser igual o mayor a la "Cantidad Real Consumida"</t>
        </r>
      </text>
    </comment>
    <comment ref="E1519" authorId="1" shapeId="0">
      <text>
        <r>
          <rPr>
            <sz val="11"/>
            <color theme="1"/>
            <rFont val="Calibri"/>
            <family val="2"/>
            <scheme val="minor"/>
          </rPr>
          <t>Introduzca un número con dos decimales como máximo</t>
        </r>
      </text>
    </comment>
    <comment ref="F1519" authorId="1" shapeId="0">
      <text>
        <r>
          <rPr>
            <sz val="11"/>
            <color theme="1"/>
            <rFont val="Calibri"/>
            <family val="2"/>
            <scheme val="minor"/>
          </rPr>
          <t>Monto calculado automáticamente por el sistema</t>
        </r>
      </text>
    </comment>
    <comment ref="A1525" authorId="1" shapeId="0">
      <text>
        <r>
          <rPr>
            <sz val="11"/>
            <color theme="1"/>
            <rFont val="Calibri"/>
            <family val="2"/>
            <scheme val="minor"/>
          </rPr>
          <t>Introducir un texto con el nombre o referencia de la contratación</t>
        </r>
      </text>
    </comment>
    <comment ref="B1525" authorId="1" shapeId="0">
      <text>
        <r>
          <rPr>
            <sz val="11"/>
            <color theme="1"/>
            <rFont val="Calibri"/>
            <family val="2"/>
            <scheme val="minor"/>
          </rPr>
          <t>Introduzca un texto con la finalidad de la contratación</t>
        </r>
      </text>
    </comment>
    <comment ref="C1525" authorId="1" shapeId="0">
      <text>
        <r>
          <rPr>
            <sz val="11"/>
            <color theme="1"/>
            <rFont val="Calibri"/>
            <family val="2"/>
            <scheme val="minor"/>
          </rPr>
          <t>Seleccionar un valor del listado</t>
        </r>
      </text>
    </comment>
    <comment ref="D1525" authorId="1" shapeId="0">
      <text>
        <r>
          <rPr>
            <sz val="11"/>
            <color theme="1"/>
            <rFont val="Calibri"/>
            <family val="2"/>
            <scheme val="minor"/>
          </rPr>
          <t>Seleccione el tipo de procedimiento</t>
        </r>
      </text>
    </comment>
    <comment ref="E1525" authorId="1" shapeId="0">
      <text>
        <r>
          <rPr>
            <sz val="11"/>
            <color theme="1"/>
            <rFont val="Calibri"/>
            <family val="2"/>
            <scheme val="minor"/>
          </rPr>
          <t>Seleccione un valor de la lista</t>
        </r>
      </text>
    </comment>
    <comment ref="F1525" authorId="1" shapeId="0">
      <text>
        <r>
          <rPr>
            <sz val="11"/>
            <color theme="1"/>
            <rFont val="Calibri"/>
            <family val="2"/>
            <scheme val="minor"/>
          </rPr>
          <t>Introduzca el código SNIP</t>
        </r>
      </text>
    </comment>
    <comment ref="C1526" authorId="1" shapeId="0">
      <text>
        <r>
          <rPr>
            <sz val="11"/>
            <color theme="1"/>
            <rFont val="Calibri"/>
            <family val="2"/>
            <scheme val="minor"/>
          </rPr>
          <t>Introduzca la fecha de inicio del proceso, en formato dd-mm-aaaa</t>
        </r>
      </text>
    </comment>
    <comment ref="F1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text/>
    </comment>
    <comment ref="C1528" authorId="1" shapeId="0">
      <text>
        <r>
          <rPr>
            <sz val="11"/>
            <color theme="1"/>
            <rFont val="Calibri"/>
            <family val="2"/>
            <scheme val="minor"/>
          </rPr>
          <t>Introduzca la fecha prevista de adjudicación, en formato dd-mm-aaaa</t>
        </r>
      </text>
    </comment>
    <comment ref="F1528" authorId="1" shapeId="0">
      <text/>
    </comment>
    <comment ref="F1529" authorId="1" shapeId="0">
      <text/>
    </comment>
    <comment ref="A1531" authorId="1" shapeId="0">
      <text>
        <r>
          <rPr>
            <sz val="11"/>
            <color theme="1"/>
            <rFont val="Calibri"/>
            <family val="2"/>
            <scheme val="minor"/>
          </rPr>
          <t>Introduzca un codigo UNSPSC</t>
        </r>
      </text>
    </comment>
    <comment ref="B1531" authorId="1" shapeId="0">
      <text>
        <r>
          <rPr>
            <sz val="11"/>
            <color theme="1"/>
            <rFont val="Calibri"/>
            <family val="2"/>
            <scheme val="minor"/>
          </rPr>
          <t>Descripción calculada automáticamente a partir de código del artículo</t>
        </r>
      </text>
    </comment>
    <comment ref="C1531" authorId="1" shapeId="0">
      <text>
        <r>
          <rPr>
            <sz val="11"/>
            <color theme="1"/>
            <rFont val="Calibri"/>
            <family val="2"/>
            <scheme val="minor"/>
          </rPr>
          <t>Seleccione un valor de la lista</t>
        </r>
      </text>
    </comment>
    <comment ref="D1531" authorId="1" shapeId="0">
      <text>
        <r>
          <rPr>
            <sz val="11"/>
            <color theme="1"/>
            <rFont val="Calibri"/>
            <family val="2"/>
            <scheme val="minor"/>
          </rPr>
          <t>Introduzca un número con dos decimales como máximo. Debe ser igual o mayor a la "Cantidad Real Consumida"</t>
        </r>
      </text>
    </comment>
    <comment ref="E1531" authorId="1" shapeId="0">
      <text>
        <r>
          <rPr>
            <sz val="11"/>
            <color theme="1"/>
            <rFont val="Calibri"/>
            <family val="2"/>
            <scheme val="minor"/>
          </rPr>
          <t>Introduzca un número con dos decimales como máximo</t>
        </r>
      </text>
    </comment>
    <comment ref="F1531" authorId="1" shapeId="0">
      <text>
        <r>
          <rPr>
            <sz val="11"/>
            <color theme="1"/>
            <rFont val="Calibri"/>
            <family val="2"/>
            <scheme val="minor"/>
          </rPr>
          <t>Monto calculado automáticamente por el sistema</t>
        </r>
      </text>
    </comment>
    <comment ref="A1545" authorId="1" shapeId="0">
      <text>
        <r>
          <rPr>
            <sz val="11"/>
            <color theme="1"/>
            <rFont val="Calibri"/>
            <family val="2"/>
            <scheme val="minor"/>
          </rPr>
          <t>Introducir un texto con el nombre o referencia de la contratación</t>
        </r>
      </text>
    </comment>
    <comment ref="B1545" authorId="1" shapeId="0">
      <text>
        <r>
          <rPr>
            <sz val="11"/>
            <color theme="1"/>
            <rFont val="Calibri"/>
            <family val="2"/>
            <scheme val="minor"/>
          </rPr>
          <t>Introduzca un texto con la finalidad de la contratación</t>
        </r>
      </text>
    </comment>
    <comment ref="C1545" authorId="1" shapeId="0">
      <text>
        <r>
          <rPr>
            <sz val="11"/>
            <color theme="1"/>
            <rFont val="Calibri"/>
            <family val="2"/>
            <scheme val="minor"/>
          </rPr>
          <t>Seleccionar un valor del listado</t>
        </r>
      </text>
    </comment>
    <comment ref="D1545" authorId="1" shapeId="0">
      <text>
        <r>
          <rPr>
            <sz val="11"/>
            <color theme="1"/>
            <rFont val="Calibri"/>
            <family val="2"/>
            <scheme val="minor"/>
          </rPr>
          <t>Seleccione el tipo de procedimiento</t>
        </r>
      </text>
    </comment>
    <comment ref="E1545" authorId="1" shapeId="0">
      <text>
        <r>
          <rPr>
            <sz val="11"/>
            <color theme="1"/>
            <rFont val="Calibri"/>
            <family val="2"/>
            <scheme val="minor"/>
          </rPr>
          <t>Seleccione un valor de la lista</t>
        </r>
      </text>
    </comment>
    <comment ref="F1545" authorId="1" shapeId="0">
      <text>
        <r>
          <rPr>
            <sz val="11"/>
            <color theme="1"/>
            <rFont val="Calibri"/>
            <family val="2"/>
            <scheme val="minor"/>
          </rPr>
          <t>Introduzca el código SNIP</t>
        </r>
      </text>
    </comment>
    <comment ref="C1546" authorId="1" shapeId="0">
      <text>
        <r>
          <rPr>
            <sz val="11"/>
            <color theme="1"/>
            <rFont val="Calibri"/>
            <family val="2"/>
            <scheme val="minor"/>
          </rPr>
          <t>Introduzca la fecha de inicio del proceso, en formato dd-mm-aaaa</t>
        </r>
      </text>
    </comment>
    <comment ref="F15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text/>
    </comment>
    <comment ref="C1548" authorId="1" shapeId="0">
      <text>
        <r>
          <rPr>
            <sz val="11"/>
            <color theme="1"/>
            <rFont val="Calibri"/>
            <family val="2"/>
            <scheme val="minor"/>
          </rPr>
          <t>Introduzca la fecha prevista de adjudicación, en formato dd-mm-aaaa</t>
        </r>
      </text>
    </comment>
    <comment ref="F1548" authorId="1" shapeId="0">
      <text/>
    </comment>
    <comment ref="F1549" authorId="1" shapeId="0">
      <text/>
    </comment>
    <comment ref="A1551" authorId="1" shapeId="0">
      <text>
        <r>
          <rPr>
            <sz val="11"/>
            <color theme="1"/>
            <rFont val="Calibri"/>
            <family val="2"/>
            <scheme val="minor"/>
          </rPr>
          <t>Introduzca un codigo UNSPSC</t>
        </r>
      </text>
    </comment>
    <comment ref="B1551" authorId="1" shapeId="0">
      <text>
        <r>
          <rPr>
            <sz val="11"/>
            <color theme="1"/>
            <rFont val="Calibri"/>
            <family val="2"/>
            <scheme val="minor"/>
          </rPr>
          <t>Descripción calculada automáticamente a partir de código del artículo</t>
        </r>
      </text>
    </comment>
    <comment ref="C1551" authorId="1" shapeId="0">
      <text>
        <r>
          <rPr>
            <sz val="11"/>
            <color theme="1"/>
            <rFont val="Calibri"/>
            <family val="2"/>
            <scheme val="minor"/>
          </rPr>
          <t>Seleccione un valor de la lista</t>
        </r>
      </text>
    </comment>
    <comment ref="D1551" authorId="1" shapeId="0">
      <text>
        <r>
          <rPr>
            <sz val="11"/>
            <color theme="1"/>
            <rFont val="Calibri"/>
            <family val="2"/>
            <scheme val="minor"/>
          </rPr>
          <t>Introduzca un número con dos decimales como máximo. Debe ser igual o mayor a la "Cantidad Real Consumida"</t>
        </r>
      </text>
    </comment>
    <comment ref="E1551" authorId="1" shapeId="0">
      <text>
        <r>
          <rPr>
            <sz val="11"/>
            <color theme="1"/>
            <rFont val="Calibri"/>
            <family val="2"/>
            <scheme val="minor"/>
          </rPr>
          <t>Introduzca un número con dos decimales como máximo</t>
        </r>
      </text>
    </comment>
    <comment ref="F1551" authorId="1" shapeId="0">
      <text>
        <r>
          <rPr>
            <sz val="11"/>
            <color theme="1"/>
            <rFont val="Calibri"/>
            <family val="2"/>
            <scheme val="minor"/>
          </rPr>
          <t>Monto calculado automáticamente por el sistema</t>
        </r>
      </text>
    </comment>
    <comment ref="A1560" authorId="1" shapeId="0">
      <text>
        <r>
          <rPr>
            <sz val="11"/>
            <color theme="1"/>
            <rFont val="Calibri"/>
            <family val="2"/>
            <scheme val="minor"/>
          </rPr>
          <t>Introducir un texto con el nombre o referencia de la contratación</t>
        </r>
      </text>
    </comment>
    <comment ref="B1560" authorId="1" shapeId="0">
      <text>
        <r>
          <rPr>
            <sz val="11"/>
            <color theme="1"/>
            <rFont val="Calibri"/>
            <family val="2"/>
            <scheme val="minor"/>
          </rPr>
          <t>Introduzca un texto con la finalidad de la contratación</t>
        </r>
      </text>
    </comment>
    <comment ref="C1560" authorId="1" shapeId="0">
      <text>
        <r>
          <rPr>
            <sz val="11"/>
            <color theme="1"/>
            <rFont val="Calibri"/>
            <family val="2"/>
            <scheme val="minor"/>
          </rPr>
          <t>Seleccionar un valor del listado</t>
        </r>
      </text>
    </comment>
    <comment ref="D1560" authorId="1" shapeId="0">
      <text>
        <r>
          <rPr>
            <sz val="11"/>
            <color theme="1"/>
            <rFont val="Calibri"/>
            <family val="2"/>
            <scheme val="minor"/>
          </rPr>
          <t>Seleccione el tipo de procedimiento</t>
        </r>
      </text>
    </comment>
    <comment ref="E1560" authorId="1" shapeId="0">
      <text>
        <r>
          <rPr>
            <sz val="11"/>
            <color theme="1"/>
            <rFont val="Calibri"/>
            <family val="2"/>
            <scheme val="minor"/>
          </rPr>
          <t>Seleccione un valor de la lista</t>
        </r>
      </text>
    </comment>
    <comment ref="F1560" authorId="1" shapeId="0">
      <text>
        <r>
          <rPr>
            <sz val="11"/>
            <color theme="1"/>
            <rFont val="Calibri"/>
            <family val="2"/>
            <scheme val="minor"/>
          </rPr>
          <t>Introduzca el código SNIP</t>
        </r>
      </text>
    </comment>
    <comment ref="C1561" authorId="1" shapeId="0">
      <text>
        <r>
          <rPr>
            <sz val="11"/>
            <color theme="1"/>
            <rFont val="Calibri"/>
            <family val="2"/>
            <scheme val="minor"/>
          </rPr>
          <t>Introduzca la fecha de inicio del proceso, en formato dd-mm-aaaa</t>
        </r>
      </text>
    </comment>
    <comment ref="F15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1" shapeId="0">
      <text/>
    </comment>
    <comment ref="C1563" authorId="1" shapeId="0">
      <text>
        <r>
          <rPr>
            <sz val="11"/>
            <color theme="1"/>
            <rFont val="Calibri"/>
            <family val="2"/>
            <scheme val="minor"/>
          </rPr>
          <t>Introduzca la fecha prevista de adjudicación, en formato dd-mm-aaaa</t>
        </r>
      </text>
    </comment>
    <comment ref="F1563" authorId="1" shapeId="0">
      <text/>
    </comment>
    <comment ref="F1564" authorId="1" shapeId="0">
      <text/>
    </comment>
    <comment ref="A1566" authorId="1" shapeId="0">
      <text>
        <r>
          <rPr>
            <sz val="11"/>
            <color theme="1"/>
            <rFont val="Calibri"/>
            <family val="2"/>
            <scheme val="minor"/>
          </rPr>
          <t>Introduzca un codigo UNSPSC</t>
        </r>
      </text>
    </comment>
    <comment ref="B1566" authorId="1" shapeId="0">
      <text>
        <r>
          <rPr>
            <sz val="11"/>
            <color theme="1"/>
            <rFont val="Calibri"/>
            <family val="2"/>
            <scheme val="minor"/>
          </rPr>
          <t>Descripción calculada automáticamente a partir de código del artículo</t>
        </r>
      </text>
    </comment>
    <comment ref="C1566" authorId="1" shapeId="0">
      <text>
        <r>
          <rPr>
            <sz val="11"/>
            <color theme="1"/>
            <rFont val="Calibri"/>
            <family val="2"/>
            <scheme val="minor"/>
          </rPr>
          <t>Seleccione un valor de la lista</t>
        </r>
      </text>
    </comment>
    <comment ref="D1566" authorId="1" shapeId="0">
      <text>
        <r>
          <rPr>
            <sz val="11"/>
            <color theme="1"/>
            <rFont val="Calibri"/>
            <family val="2"/>
            <scheme val="minor"/>
          </rPr>
          <t>Introduzca un número con dos decimales como máximo. Debe ser igual o mayor a la "Cantidad Real Consumida"</t>
        </r>
      </text>
    </comment>
    <comment ref="E1566" authorId="1" shapeId="0">
      <text>
        <r>
          <rPr>
            <sz val="11"/>
            <color theme="1"/>
            <rFont val="Calibri"/>
            <family val="2"/>
            <scheme val="minor"/>
          </rPr>
          <t>Introduzca un número con dos decimales como máximo</t>
        </r>
      </text>
    </comment>
    <comment ref="F1566" authorId="1" shapeId="0">
      <text>
        <r>
          <rPr>
            <sz val="11"/>
            <color theme="1"/>
            <rFont val="Calibri"/>
            <family val="2"/>
            <scheme val="minor"/>
          </rPr>
          <t>Monto calculado automáticamente por el sistema</t>
        </r>
      </text>
    </comment>
    <comment ref="A1571" authorId="1" shapeId="0">
      <text>
        <r>
          <rPr>
            <sz val="11"/>
            <color theme="1"/>
            <rFont val="Calibri"/>
            <family val="2"/>
            <scheme val="minor"/>
          </rPr>
          <t>Introducir un texto con el nombre o referencia de la contratación</t>
        </r>
      </text>
    </comment>
    <comment ref="B1571" authorId="1" shapeId="0">
      <text>
        <r>
          <rPr>
            <sz val="11"/>
            <color theme="1"/>
            <rFont val="Calibri"/>
            <family val="2"/>
            <scheme val="minor"/>
          </rPr>
          <t>Introduzca un texto con la finalidad de la contratación</t>
        </r>
      </text>
    </comment>
    <comment ref="C1571" authorId="1" shapeId="0">
      <text>
        <r>
          <rPr>
            <sz val="11"/>
            <color theme="1"/>
            <rFont val="Calibri"/>
            <family val="2"/>
            <scheme val="minor"/>
          </rPr>
          <t>Seleccionar un valor del listado</t>
        </r>
      </text>
    </comment>
    <comment ref="D1571" authorId="1" shapeId="0">
      <text>
        <r>
          <rPr>
            <sz val="11"/>
            <color theme="1"/>
            <rFont val="Calibri"/>
            <family val="2"/>
            <scheme val="minor"/>
          </rPr>
          <t>Seleccione el tipo de procedimiento</t>
        </r>
      </text>
    </comment>
    <comment ref="E1571" authorId="1" shapeId="0">
      <text>
        <r>
          <rPr>
            <sz val="11"/>
            <color theme="1"/>
            <rFont val="Calibri"/>
            <family val="2"/>
            <scheme val="minor"/>
          </rPr>
          <t>Seleccione un valor de la lista</t>
        </r>
      </text>
    </comment>
    <comment ref="F1571" authorId="1" shapeId="0">
      <text>
        <r>
          <rPr>
            <sz val="11"/>
            <color theme="1"/>
            <rFont val="Calibri"/>
            <family val="2"/>
            <scheme val="minor"/>
          </rPr>
          <t>Introduzca el código SNIP</t>
        </r>
      </text>
    </comment>
    <comment ref="C1572" authorId="1" shapeId="0">
      <text>
        <r>
          <rPr>
            <sz val="11"/>
            <color theme="1"/>
            <rFont val="Calibri"/>
            <family val="2"/>
            <scheme val="minor"/>
          </rPr>
          <t>Introduzca la fecha de inicio del proceso, en formato dd-mm-aaaa</t>
        </r>
      </text>
    </comment>
    <comment ref="F15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text/>
    </comment>
    <comment ref="C1574" authorId="1" shapeId="0">
      <text>
        <r>
          <rPr>
            <sz val="11"/>
            <color theme="1"/>
            <rFont val="Calibri"/>
            <family val="2"/>
            <scheme val="minor"/>
          </rPr>
          <t>Introduzca la fecha prevista de adjudicación, en formato dd-mm-aaaa</t>
        </r>
      </text>
    </comment>
    <comment ref="F1574" authorId="1" shapeId="0">
      <text/>
    </comment>
    <comment ref="F1575" authorId="1" shapeId="0">
      <text/>
    </comment>
    <comment ref="A1577" authorId="1" shapeId="0">
      <text>
        <r>
          <rPr>
            <sz val="11"/>
            <color theme="1"/>
            <rFont val="Calibri"/>
            <family val="2"/>
            <scheme val="minor"/>
          </rPr>
          <t>Introduzca un codigo UNSPSC</t>
        </r>
      </text>
    </comment>
    <comment ref="B1577" authorId="1" shapeId="0">
      <text>
        <r>
          <rPr>
            <sz val="11"/>
            <color theme="1"/>
            <rFont val="Calibri"/>
            <family val="2"/>
            <scheme val="minor"/>
          </rPr>
          <t>Descripción calculada automáticamente a partir de código del artículo</t>
        </r>
      </text>
    </comment>
    <comment ref="C1577" authorId="1" shapeId="0">
      <text>
        <r>
          <rPr>
            <sz val="11"/>
            <color theme="1"/>
            <rFont val="Calibri"/>
            <family val="2"/>
            <scheme val="minor"/>
          </rPr>
          <t>Seleccione un valor de la lista</t>
        </r>
      </text>
    </comment>
    <comment ref="D1577" authorId="1" shapeId="0">
      <text>
        <r>
          <rPr>
            <sz val="11"/>
            <color theme="1"/>
            <rFont val="Calibri"/>
            <family val="2"/>
            <scheme val="minor"/>
          </rPr>
          <t>Introduzca un número con dos decimales como máximo. Debe ser igual o mayor a la "Cantidad Real Consumida"</t>
        </r>
      </text>
    </comment>
    <comment ref="E1577" authorId="1" shapeId="0">
      <text>
        <r>
          <rPr>
            <sz val="11"/>
            <color theme="1"/>
            <rFont val="Calibri"/>
            <family val="2"/>
            <scheme val="minor"/>
          </rPr>
          <t>Introduzca un número con dos decimales como máximo</t>
        </r>
      </text>
    </comment>
    <comment ref="F1577"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<sst xmlns="http://schemas.openxmlformats.org/spreadsheetml/2006/main" count="23832" uniqueCount="18894">
  <si>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</si>
  <si>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</si>
  <si>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</si>
  <si>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</si>
  <si>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</si>
  <si>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</si>
  <si>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</si>
  <si>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</si>
  <si>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</si>
  <si>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</si>
  <si>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</si>
  <si>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</si>
  <si>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</si>
  <si>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</si>
  <si>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</si>
  <si>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</si>
  <si>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</si>
  <si>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</si>
  <si>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</si>
  <si>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</si>
  <si>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</si>
  <si>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</si>
  <si>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</si>
  <si>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</si>
  <si>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</si>
  <si>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</si>
  <si>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</si>
  <si>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</si>
  <si>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</si>
  <si>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</si>
  <si>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</si>
  <si>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</si>
  <si>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</si>
  <si>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</si>
  <si>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</si>
  <si>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</si>
  <si>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</si>
  <si>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</si>
  <si>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</si>
  <si>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</si>
  <si>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</si>
  <si>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</si>
  <si>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</si>
  <si>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</si>
  <si>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</si>
  <si>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</si>
  <si>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</si>
  <si>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</si>
  <si>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</si>
  <si>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</si>
  <si>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</si>
  <si>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</si>
  <si>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</si>
  <si>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</si>
  <si>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</si>
  <si>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</si>
  <si>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</si>
  <si>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</si>
  <si>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</si>
  <si>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</si>
  <si>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</si>
  <si>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</si>
  <si>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</si>
  <si>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</si>
  <si>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</si>
  <si>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</si>
  <si>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</si>
  <si>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</si>
  <si>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</si>
  <si>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</si>
  <si>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</si>
  <si>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</si>
  <si>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</si>
  <si>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</si>
  <si>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</si>
  <si>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</si>
  <si>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</si>
  <si>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</si>
  <si>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</si>
  <si>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</si>
  <si>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</si>
  <si>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</si>
  <si>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</si>
  <si>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</si>
  <si>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</si>
  <si>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</si>
  <si>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</si>
  <si>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</si>
  <si>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</si>
  <si>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</si>
  <si>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</si>
  <si>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</si>
  <si>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</si>
  <si>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</si>
  <si>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</si>
  <si>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</si>
  <si>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</si>
  <si>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</si>
  <si>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</si>
  <si>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</si>
  <si>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</si>
  <si>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</si>
  <si>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</si>
  <si>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</si>
  <si>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</si>
  <si>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</si>
  <si>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</si>
  <si>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</si>
  <si>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</si>
  <si>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</si>
  <si>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</si>
  <si>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</si>
  <si>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</si>
  <si>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</si>
  <si>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</si>
  <si>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</si>
  <si>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</si>
  <si>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</si>
  <si>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</si>
  <si>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</si>
  <si>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</si>
  <si>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</si>
  <si>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</si>
  <si>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</si>
  <si>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</si>
  <si>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</si>
  <si>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</si>
  <si>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</si>
  <si>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</si>
  <si>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</si>
  <si>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</si>
  <si>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</si>
  <si>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</si>
  <si>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</si>
  <si>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</si>
  <si>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</si>
  <si>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</si>
  <si>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</si>
  <si>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</si>
  <si>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</si>
  <si>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</si>
  <si>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</si>
  <si>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</si>
  <si>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</si>
  <si>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</si>
  <si>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</si>
  <si>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</si>
  <si>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</si>
  <si>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</si>
  <si>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</si>
  <si>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</si>
  <si>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</si>
  <si>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</si>
  <si>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</si>
  <si>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</si>
  <si>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</si>
  <si>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</si>
  <si>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</si>
  <si>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</si>
  <si>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</si>
  <si>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</si>
  <si>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</si>
  <si>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</si>
  <si>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</si>
  <si>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</si>
  <si>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</si>
  <si>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</si>
  <si>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</si>
  <si>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</si>
  <si>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</si>
  <si>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</si>
  <si>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</si>
  <si>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</si>
  <si>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</si>
  <si>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</si>
  <si>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</si>
  <si>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</si>
  <si>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</si>
  <si>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</si>
  <si>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</si>
  <si>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</si>
  <si>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</si>
  <si>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</si>
  <si>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</si>
  <si>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</si>
  <si>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</si>
  <si>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</si>
  <si>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</si>
  <si>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</si>
  <si>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</si>
  <si>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</si>
  <si>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</si>
  <si>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</si>
  <si>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</si>
  <si>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</si>
  <si>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</si>
  <si>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</si>
  <si>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</si>
  <si>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</si>
  <si>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</si>
  <si>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</si>
  <si>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</si>
  <si>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</si>
  <si>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</si>
  <si>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</si>
  <si>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</si>
  <si>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</si>
  <si>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</si>
  <si>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</si>
  <si>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</si>
  <si>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</si>
  <si>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</si>
  <si>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</si>
  <si>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</si>
  <si>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</si>
  <si>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</si>
  <si>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</si>
  <si>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</si>
  <si>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</si>
  <si>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</si>
  <si>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</si>
  <si>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</si>
  <si>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</si>
  <si>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</si>
  <si>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</si>
  <si>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</si>
  <si>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</si>
  <si>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</si>
  <si>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</si>
  <si>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</si>
  <si>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</si>
  <si>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</si>
  <si>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</si>
  <si>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</si>
  <si>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</si>
  <si>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</si>
  <si>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</si>
  <si>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</si>
  <si>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</si>
  <si>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</si>
  <si>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</si>
  <si>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</si>
  <si>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</si>
  <si>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</si>
  <si>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</si>
  <si>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</si>
  <si>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</si>
  <si>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</si>
  <si>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</si>
  <si>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</si>
  <si>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</si>
  <si>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</si>
  <si>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</si>
  <si>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</si>
  <si>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</si>
  <si>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</si>
  <si>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</si>
  <si>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</si>
  <si>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</si>
  <si>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</si>
  <si>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</si>
  <si>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</si>
  <si>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</si>
  <si>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</si>
  <si>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</si>
  <si>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</si>
  <si>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</si>
  <si>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</si>
  <si>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</si>
  <si>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</si>
  <si>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</si>
  <si>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</si>
  <si>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</si>
  <si>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</si>
  <si>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</si>
  <si>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</si>
  <si>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</si>
  <si>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</si>
  <si>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</si>
  <si>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</si>
  <si>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</si>
  <si>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</si>
  <si>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</si>
  <si>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</si>
  <si>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</si>
  <si>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</si>
  <si>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</si>
  <si>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</si>
  <si>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</si>
  <si>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</si>
  <si>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</si>
  <si>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</si>
  <si>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</si>
  <si>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</si>
  <si>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</si>
  <si>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</si>
  <si>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</si>
  <si>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</si>
  <si>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</si>
  <si>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</si>
  <si>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</si>
  <si>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</si>
  <si>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</si>
  <si>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</si>
  <si>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</si>
  <si>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</si>
  <si>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</si>
  <si>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</si>
  <si>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</si>
  <si>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</si>
  <si>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</si>
  <si>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</si>
  <si>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</si>
  <si>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</si>
  <si>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</si>
  <si>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</si>
  <si>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</si>
  <si>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</si>
  <si>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</si>
  <si>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</si>
  <si>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</si>
  <si>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</si>
  <si>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</si>
  <si>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</si>
  <si>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</si>
  <si>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</si>
  <si>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</si>
  <si>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</si>
  <si>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</si>
  <si>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</si>
  <si>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</si>
  <si>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</si>
  <si>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</si>
  <si>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</si>
  <si>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</si>
  <si>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</si>
  <si>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</si>
  <si>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</si>
  <si>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</si>
  <si>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</si>
  <si>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</si>
  <si>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</si>
  <si>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</si>
  <si>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</si>
  <si>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</si>
  <si>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</si>
  <si>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</si>
  <si>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</si>
  <si>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</si>
  <si>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</si>
  <si>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</si>
  <si>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</si>
  <si>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</si>
  <si>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</si>
  <si>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</si>
  <si>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</si>
  <si>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</si>
  <si>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</si>
  <si>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</si>
  <si>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</si>
  <si>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</si>
  <si>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</si>
  <si>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</si>
  <si>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</si>
  <si>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</si>
  <si>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</si>
  <si>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</si>
  <si>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</si>
  <si>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</si>
  <si>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</si>
  <si>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</si>
  <si>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</si>
  <si>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</si>
  <si>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</si>
  <si>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</si>
  <si>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</si>
  <si>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</si>
  <si>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</si>
  <si>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</si>
  <si>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</si>
  <si>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</si>
  <si>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</si>
  <si>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</si>
  <si>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</si>
  <si>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</si>
  <si>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</si>
  <si>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</si>
  <si>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</si>
  <si>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</si>
  <si>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</si>
  <si>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</si>
  <si>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</si>
  <si>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</si>
  <si>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</si>
  <si>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</si>
  <si>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</si>
  <si>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</si>
  <si>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</si>
  <si>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</si>
  <si>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</si>
  <si>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</si>
  <si>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</si>
  <si>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</si>
  <si>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</si>
  <si>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</si>
  <si>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</si>
  <si>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</si>
  <si>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</si>
  <si>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</si>
  <si>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</si>
  <si>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</si>
  <si>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</si>
  <si>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</si>
  <si>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</si>
  <si>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</si>
  <si>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</si>
  <si>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</si>
  <si>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</si>
  <si>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</si>
  <si>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</si>
  <si>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</si>
  <si>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</si>
  <si>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</si>
  <si>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</si>
  <si>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</si>
  <si>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</si>
  <si>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</si>
  <si>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</si>
  <si>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</si>
  <si>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</si>
  <si>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</si>
  <si>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</si>
  <si>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</si>
  <si>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</si>
  <si>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</si>
  <si>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</si>
  <si>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</si>
  <si>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</si>
  <si>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</si>
  <si>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</si>
  <si>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</si>
  <si>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</si>
  <si>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</si>
  <si>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</si>
  <si>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</si>
  <si>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</si>
  <si>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</si>
  <si>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</si>
  <si>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</si>
  <si>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</si>
  <si>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</si>
  <si>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</si>
  <si>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</si>
  <si>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</si>
  <si>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</si>
  <si>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</si>
  <si>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</si>
  <si>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</si>
  <si>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</si>
  <si>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</si>
  <si>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</si>
  <si>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</si>
  <si>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</si>
  <si>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</si>
  <si>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</si>
  <si>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</si>
  <si>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</si>
  <si>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</si>
  <si>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</si>
  <si>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</si>
  <si>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</si>
  <si>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</si>
  <si>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</si>
  <si>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</si>
  <si>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</si>
  <si>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</si>
  <si>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</si>
  <si>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</si>
  <si>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</si>
  <si>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</si>
  <si>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</si>
  <si>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</si>
  <si>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</si>
  <si>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</si>
  <si>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</si>
  <si>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</si>
  <si>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</si>
  <si>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</si>
  <si>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</si>
  <si>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</si>
  <si>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</si>
  <si>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</si>
  <si>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</si>
  <si>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</si>
  <si>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</si>
  <si>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</si>
  <si>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</si>
  <si>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</si>
  <si>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</si>
  <si>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</si>
  <si>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</si>
  <si>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</si>
  <si>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</si>
  <si>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</si>
  <si>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</si>
  <si>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</si>
  <si>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</si>
  <si>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</si>
  <si>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</si>
  <si>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</si>
  <si>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</si>
  <si>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</si>
  <si>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</si>
  <si>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</si>
  <si>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</si>
  <si>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</si>
  <si>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</si>
  <si>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</si>
  <si>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</si>
  <si>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</si>
  <si>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</si>
  <si>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</si>
  <si>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</si>
  <si>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</si>
  <si>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</si>
  <si>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</si>
  <si>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</si>
  <si>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</si>
  <si>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</si>
  <si>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</si>
  <si>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</si>
  <si>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</si>
  <si>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</si>
  <si>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</si>
  <si>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</si>
  <si>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</si>
  <si>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</si>
  <si>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</si>
  <si>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</si>
  <si>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</si>
  <si>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</si>
  <si>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</si>
  <si>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</si>
  <si>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</si>
  <si>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</si>
  <si>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</si>
  <si>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</si>
  <si>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</si>
  <si>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</si>
  <si>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</si>
  <si>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</si>
  <si>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</si>
  <si>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</si>
  <si>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</si>
  <si>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</si>
  <si>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</si>
  <si>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</si>
  <si>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</si>
  <si>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</si>
  <si>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</si>
  <si>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</si>
  <si>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</si>
  <si>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</si>
  <si>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</si>
  <si>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</si>
  <si>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</si>
  <si>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</si>
  <si>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</si>
  <si>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</si>
  <si>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</si>
  <si>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</si>
  <si>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</si>
  <si>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</si>
  <si>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</si>
  <si>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</si>
  <si>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</si>
  <si>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</si>
  <si>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</si>
  <si>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</si>
  <si>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</si>
  <si>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</si>
  <si>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</si>
  <si>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</si>
  <si>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</si>
  <si>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</si>
  <si>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</si>
  <si>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</si>
  <si>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</si>
  <si>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</si>
  <si>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</si>
  <si>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</si>
  <si>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</si>
  <si>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</si>
  <si>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</si>
  <si>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</si>
  <si>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</si>
  <si>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</si>
  <si>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</si>
  <si>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</si>
  <si>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</si>
  <si>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</si>
  <si>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</si>
  <si>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</si>
  <si>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</si>
  <si>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</si>
  <si>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</si>
  <si>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</si>
  <si>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</si>
  <si>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</si>
  <si>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</si>
  <si>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</si>
  <si>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</si>
  <si>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</si>
  <si>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</si>
  <si>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</si>
  <si>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</si>
  <si>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</si>
  <si>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</si>
  <si>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</si>
  <si>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</si>
  <si>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</si>
  <si>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</si>
  <si>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</si>
  <si>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</si>
  <si>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</si>
  <si>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</si>
  <si>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</si>
  <si>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</si>
  <si>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</si>
  <si>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</si>
  <si>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</si>
  <si>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</si>
  <si>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</si>
  <si>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</si>
  <si>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</si>
  <si>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</si>
  <si>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</si>
  <si>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</si>
  <si>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</si>
  <si>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</si>
  <si>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</si>
  <si>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</si>
  <si>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</si>
  <si>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</si>
  <si>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</si>
  <si>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</si>
  <si>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</si>
  <si>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</si>
  <si>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</si>
  <si>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</si>
  <si>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</si>
  <si>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</si>
  <si>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</si>
  <si>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</si>
  <si>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</si>
  <si>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</si>
  <si>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</si>
  <si>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</si>
  <si>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</si>
  <si>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</si>
  <si>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</si>
  <si>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</si>
  <si>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</si>
  <si>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</si>
  <si>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</si>
  <si>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</si>
  <si>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</si>
  <si>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</si>
  <si>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</si>
  <si>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</si>
  <si>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</si>
  <si>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</si>
  <si>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</si>
  <si>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</si>
  <si>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</si>
  <si>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</si>
  <si>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</si>
  <si>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</si>
  <si>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</si>
  <si>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</si>
  <si>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</si>
  <si>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</si>
  <si>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</si>
  <si>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</si>
  <si>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</si>
  <si>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</si>
  <si>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</si>
  <si>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</si>
  <si>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</si>
  <si>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</si>
  <si>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</si>
  <si>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</si>
  <si>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</si>
  <si>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</si>
  <si>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</si>
  <si>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</si>
  <si>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</si>
  <si>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</si>
  <si>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</si>
  <si>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</si>
  <si>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</si>
  <si>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</si>
  <si>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</si>
  <si>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</si>
  <si>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</si>
  <si>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</si>
  <si>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</si>
  <si>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</si>
  <si>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</si>
  <si>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</si>
  <si>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</si>
  <si>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</si>
  <si>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</si>
  <si>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</si>
  <si>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</si>
  <si>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</si>
  <si>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</si>
  <si>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</si>
  <si>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</si>
  <si>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</si>
  <si>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</si>
  <si>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</si>
  <si>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</si>
  <si>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</si>
  <si>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</si>
  <si>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</si>
  <si>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</si>
  <si>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</si>
  <si>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</si>
  <si>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</si>
  <si>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</si>
  <si>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</si>
  <si>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</si>
  <si>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</si>
  <si>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</si>
  <si>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</si>
  <si>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</si>
  <si>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</si>
  <si>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</si>
  <si>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</si>
  <si>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</si>
  <si>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</si>
  <si>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</si>
  <si>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</si>
  <si>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</si>
  <si>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</si>
  <si>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</si>
  <si>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</si>
  <si>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</si>
  <si>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</si>
  <si>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</si>
  <si>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</si>
  <si>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</si>
  <si>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</si>
  <si>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</si>
  <si>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</si>
  <si>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</si>
  <si>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</si>
  <si>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</si>
  <si>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</si>
  <si>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</si>
  <si>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</si>
  <si>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</si>
  <si>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</si>
  <si>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</si>
  <si>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</si>
  <si>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</si>
  <si>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</si>
  <si>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</si>
  <si>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</si>
  <si>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</si>
  <si>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</si>
  <si>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</si>
  <si>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</si>
  <si>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</si>
  <si>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</si>
  <si>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</si>
  <si>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</si>
  <si>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</si>
  <si>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</si>
  <si>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</si>
  <si>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</si>
  <si>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</si>
  <si>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</si>
  <si>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</si>
  <si>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</si>
  <si>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</si>
  <si>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</si>
  <si>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</si>
  <si>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</si>
  <si>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</si>
  <si>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</si>
  <si>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</si>
  <si>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</si>
  <si>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</si>
  <si>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</si>
  <si>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</si>
  <si>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</si>
  <si>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</si>
  <si>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</si>
  <si>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</si>
  <si>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</si>
  <si>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</si>
  <si>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</si>
  <si>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</si>
  <si>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</si>
  <si>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</si>
  <si>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</si>
  <si>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</si>
  <si>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</si>
  <si>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</si>
  <si>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</si>
  <si>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</si>
  <si>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</si>
  <si>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</si>
  <si>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</si>
  <si>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</si>
  <si>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</si>
  <si>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</si>
  <si>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</si>
  <si>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</si>
  <si>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</si>
  <si>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</si>
  <si>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</si>
  <si>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</si>
  <si>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</si>
  <si>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</si>
  <si>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</si>
  <si>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</si>
  <si>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</si>
  <si>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</si>
  <si>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</si>
  <si>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</si>
  <si>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</si>
  <si>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</si>
  <si>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</si>
  <si>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</si>
  <si>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</si>
  <si>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</si>
  <si>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</si>
  <si>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</si>
  <si>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</si>
  <si>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</si>
  <si>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</si>
  <si>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</si>
  <si>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</si>
  <si>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</si>
  <si>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</si>
  <si>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</si>
  <si>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</si>
  <si>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</si>
  <si>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</si>
  <si>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</si>
  <si>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</si>
  <si>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</si>
  <si>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</si>
  <si>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</si>
  <si>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</si>
  <si>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</si>
  <si>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</si>
  <si>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</si>
  <si>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</si>
  <si>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</si>
  <si>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</si>
  <si>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</si>
  <si>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</si>
  <si>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</si>
  <si>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</si>
  <si>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</si>
  <si>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</si>
  <si>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</si>
  <si>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</si>
  <si>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</si>
  <si>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</si>
  <si>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</si>
  <si>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</si>
  <si>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</si>
  <si>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</si>
  <si>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</si>
  <si>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</si>
  <si>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</si>
  <si>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</si>
  <si>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</si>
  <si>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</si>
  <si>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</si>
  <si>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</si>
  <si>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</si>
  <si>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</si>
  <si>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</si>
  <si>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</si>
  <si>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</si>
  <si>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</si>
  <si>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</si>
  <si>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</si>
  <si>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</si>
  <si>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</si>
  <si>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</si>
  <si>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</si>
  <si>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</si>
  <si>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</si>
  <si>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</si>
  <si>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</si>
  <si>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</si>
  <si>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</si>
  <si>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</si>
  <si>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</si>
  <si>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</si>
  <si>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</si>
  <si>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</si>
  <si>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</si>
  <si>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</si>
  <si>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</si>
  <si>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</si>
  <si>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</si>
  <si>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</si>
  <si>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</si>
  <si>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</si>
  <si>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</si>
  <si>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</si>
  <si>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</si>
  <si>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</si>
  <si>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</si>
  <si>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</si>
  <si>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</si>
  <si>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</si>
  <si>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</si>
  <si>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</si>
  <si>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</si>
  <si>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</si>
  <si>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</si>
  <si>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</si>
  <si>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</si>
  <si>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</si>
  <si>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</si>
  <si>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</si>
  <si>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</si>
  <si>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</si>
  <si>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</si>
  <si>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</si>
  <si>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</si>
  <si>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</si>
  <si>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</si>
  <si>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</si>
  <si>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</si>
  <si>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</si>
  <si>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</si>
  <si>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</si>
  <si>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</si>
  <si>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</si>
  <si>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</si>
  <si>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</si>
  <si>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</si>
  <si>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</si>
  <si>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</si>
  <si>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</si>
  <si>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</si>
  <si>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</si>
  <si>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</si>
  <si>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</si>
  <si>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</si>
  <si>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</si>
  <si>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</si>
  <si>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</si>
  <si>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</si>
  <si>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</si>
  <si>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</si>
  <si>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</si>
  <si>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</si>
  <si>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</si>
  <si>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</si>
  <si>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</si>
  <si>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</si>
  <si>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</si>
  <si>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</si>
  <si>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</si>
  <si>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</si>
  <si>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</si>
  <si>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</si>
  <si>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</si>
  <si>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</si>
  <si>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</si>
  <si>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</si>
  <si>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</si>
  <si>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</si>
  <si>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</si>
  <si>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</si>
  <si>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</si>
  <si>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</si>
  <si>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</si>
  <si>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</si>
  <si>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</si>
  <si>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</si>
  <si>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</si>
  <si>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</si>
  <si>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</si>
  <si>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</si>
  <si>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</si>
  <si>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</si>
  <si>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</si>
  <si>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</si>
  <si>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</si>
  <si>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</si>
  <si>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</si>
  <si>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</si>
  <si>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</si>
  <si>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</si>
  <si>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</si>
  <si>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</si>
  <si>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</si>
  <si>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</si>
  <si>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</si>
  <si>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</si>
  <si>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</si>
  <si>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</si>
  <si>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</si>
  <si>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</si>
  <si>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</si>
  <si>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</si>
  <si>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</si>
  <si>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</si>
  <si>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</si>
  <si>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</si>
  <si>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</si>
  <si>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</si>
  <si>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</si>
  <si>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</si>
  <si>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</si>
  <si>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</si>
  <si>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</si>
  <si>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</si>
  <si>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</si>
  <si>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</si>
  <si>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</si>
  <si>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</si>
  <si>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</si>
  <si>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</si>
  <si>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</si>
  <si>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</si>
  <si>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</si>
  <si>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</si>
  <si>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</si>
  <si>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</si>
  <si>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</si>
  <si>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</si>
  <si>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</si>
  <si>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</si>
  <si>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</si>
  <si>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</si>
  <si>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</si>
  <si>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</si>
  <si>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</si>
  <si>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</si>
  <si>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</si>
  <si>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</si>
  <si>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</si>
  <si>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</si>
  <si>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</si>
  <si>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</si>
  <si>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</si>
  <si>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</si>
  <si>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</si>
  <si>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</si>
  <si>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</si>
  <si>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</si>
  <si>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</si>
  <si>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</si>
  <si>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</si>
  <si>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</si>
  <si>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</si>
  <si>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</si>
  <si>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</si>
  <si>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</si>
  <si>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</si>
  <si>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</si>
  <si>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</si>
  <si>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</si>
  <si>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</si>
  <si>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</si>
  <si>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</si>
  <si>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</si>
  <si>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</si>
  <si>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</si>
  <si>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</si>
  <si>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</si>
  <si>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</si>
  <si>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</si>
  <si>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</si>
  <si>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</si>
  <si>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</si>
  <si>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</si>
  <si>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</si>
  <si>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</si>
  <si>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</si>
  <si>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</si>
  <si>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</si>
  <si>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</si>
  <si>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</si>
  <si>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</si>
  <si>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</si>
  <si>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</si>
  <si>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</si>
  <si>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</si>
  <si>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</si>
  <si>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</si>
  <si>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</si>
  <si>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</si>
  <si>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</si>
  <si>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</si>
  <si>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</si>
  <si>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</si>
  <si>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</si>
  <si>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</si>
  <si>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</si>
  <si>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</si>
  <si>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</si>
  <si>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</si>
  <si>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</si>
  <si>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</si>
  <si>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</si>
  <si>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</si>
  <si>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</si>
  <si>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</si>
  <si>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</si>
  <si>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</si>
  <si>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</si>
  <si>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</si>
  <si>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</si>
  <si>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</si>
  <si>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</si>
  <si>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</si>
  <si>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</si>
  <si>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</si>
  <si>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</si>
  <si>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</si>
  <si>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</si>
  <si>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</si>
  <si>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</si>
  <si>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</si>
  <si>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</si>
  <si>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</si>
  <si>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</si>
  <si>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</si>
  <si>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</si>
  <si>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</si>
  <si>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</si>
  <si>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</si>
  <si>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</si>
  <si>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</si>
  <si>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</si>
  <si>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</si>
  <si>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</si>
  <si>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</si>
  <si>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</si>
  <si>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</si>
  <si>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</si>
  <si>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</si>
  <si>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</si>
  <si>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</si>
  <si>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</si>
  <si>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</si>
  <si>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</si>
  <si>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</si>
  <si>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</si>
  <si>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</si>
  <si>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</si>
  <si>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</si>
  <si>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</si>
  <si>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</si>
  <si>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</si>
  <si>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</si>
  <si>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</si>
  <si>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</si>
  <si>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</si>
  <si>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</si>
  <si>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</si>
  <si>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</si>
  <si>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</si>
  <si>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</si>
  <si>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</si>
  <si>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</si>
  <si>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</si>
  <si>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</si>
  <si>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</si>
  <si>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</si>
  <si>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</si>
  <si>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</si>
  <si>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</si>
  <si>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</si>
  <si>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</si>
  <si>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</si>
  <si>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</si>
  <si>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</si>
  <si>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</si>
  <si>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</si>
  <si>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</si>
  <si>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</si>
  <si>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</si>
  <si>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</si>
  <si>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</si>
  <si>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</si>
  <si>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</si>
  <si>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</si>
  <si>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</si>
  <si>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</si>
  <si>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</si>
  <si>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</si>
  <si>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</si>
  <si>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</si>
  <si>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</si>
  <si>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</si>
  <si>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</si>
  <si>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</si>
  <si>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</si>
  <si>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</si>
  <si>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</si>
  <si>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</si>
  <si>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</si>
  <si>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</si>
  <si>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</si>
  <si>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</si>
  <si>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</si>
  <si>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</si>
  <si>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</si>
  <si>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</si>
  <si>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</si>
  <si>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</si>
  <si>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</si>
  <si>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</si>
  <si>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</si>
  <si>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</si>
  <si>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</si>
  <si>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</si>
  <si>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</si>
  <si>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</si>
  <si>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</si>
  <si>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</si>
  <si>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</si>
  <si>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</si>
  <si>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</si>
  <si>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</si>
  <si>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</si>
  <si>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</si>
  <si>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</si>
  <si>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</si>
  <si>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</si>
  <si>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</si>
  <si>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</si>
  <si>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</si>
  <si>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</si>
  <si>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</si>
  <si>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</si>
  <si>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</si>
  <si>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</si>
  <si>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</si>
  <si>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</si>
  <si>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</si>
  <si>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</si>
  <si>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</si>
  <si>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</si>
  <si>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</si>
  <si>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</si>
  <si>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</si>
  <si>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</si>
  <si>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</si>
  <si>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</si>
  <si>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</si>
  <si>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</si>
  <si>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</si>
  <si>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</si>
  <si>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</si>
  <si>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</si>
  <si>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</si>
  <si>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</si>
  <si>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</si>
  <si>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</si>
  <si>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</si>
  <si>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</si>
  <si>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</si>
  <si>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</si>
  <si>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</si>
  <si>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</si>
  <si>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</si>
  <si>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</si>
  <si>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</si>
  <si>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</si>
  <si>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</si>
  <si>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</si>
  <si>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</si>
  <si>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</si>
  <si>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</si>
  <si>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</si>
  <si>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</si>
  <si>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</si>
  <si>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</si>
  <si>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</si>
  <si>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</si>
  <si>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</si>
  <si>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</si>
  <si>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</si>
  <si>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</si>
  <si>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</si>
  <si>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</si>
  <si>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</si>
  <si>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</si>
  <si>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</si>
  <si>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</si>
  <si>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</si>
  <si>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</si>
  <si>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</si>
  <si>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</si>
  <si>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</si>
  <si>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</si>
  <si>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</si>
  <si>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</si>
  <si>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</si>
  <si>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</si>
  <si>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</si>
  <si>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</si>
  <si>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</si>
  <si>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</si>
  <si>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</si>
  <si>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</si>
  <si>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</si>
  <si>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</si>
  <si>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</si>
  <si>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</si>
  <si>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</si>
  <si>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</si>
  <si>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</si>
  <si>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</si>
  <si>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</si>
  <si>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</si>
  <si>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</si>
  <si>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</si>
  <si>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</si>
  <si>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</si>
  <si>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</si>
  <si>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</si>
  <si>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</si>
  <si>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</si>
  <si>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</si>
  <si>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</si>
  <si>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</si>
  <si>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</si>
  <si>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</si>
  <si>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</si>
  <si>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</si>
  <si>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</si>
  <si>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</si>
  <si>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</si>
  <si>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</si>
  <si>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</si>
  <si>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</si>
  <si>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</si>
  <si>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</si>
  <si>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</si>
  <si>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</si>
  <si>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</si>
  <si>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</si>
  <si>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</si>
  <si>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</si>
  <si>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</si>
  <si>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</si>
  <si>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</si>
  <si>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</si>
  <si>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</si>
  <si>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</si>
  <si>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</si>
  <si>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</si>
  <si>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</si>
  <si>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</si>
  <si>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</si>
  <si>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</si>
  <si>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</si>
  <si>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</si>
  <si>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</si>
  <si>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</si>
  <si>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</si>
  <si>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</si>
  <si>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</si>
  <si>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</si>
  <si>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</si>
  <si>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</si>
  <si>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</si>
  <si>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</si>
  <si>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</si>
  <si>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</si>
  <si>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</si>
  <si>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</si>
  <si>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</si>
  <si>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</si>
  <si>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</si>
  <si>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</si>
  <si>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</si>
  <si>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</si>
  <si>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</si>
  <si>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</si>
  <si>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</si>
  <si>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</si>
  <si>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</si>
  <si>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</si>
  <si>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</si>
  <si>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</si>
  <si>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</si>
  <si>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</si>
  <si>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</si>
  <si>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</si>
  <si>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</si>
  <si>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</si>
  <si>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</si>
  <si>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</si>
  <si>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</si>
  <si>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</si>
  <si>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</si>
  <si>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</si>
  <si>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</si>
  <si>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</si>
  <si>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</si>
  <si>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</si>
  <si>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</si>
  <si>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</si>
  <si>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</si>
  <si>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</si>
  <si>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</si>
  <si>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</si>
  <si>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</si>
  <si>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</si>
  <si>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</si>
  <si>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</si>
  <si>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</si>
  <si>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</si>
  <si>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</si>
  <si>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</si>
  <si>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</si>
  <si>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</si>
  <si>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</si>
  <si>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</si>
  <si>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</si>
  <si>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</si>
  <si>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</si>
  <si>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</si>
  <si>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</si>
  <si>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</si>
  <si>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</si>
  <si>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</si>
  <si>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</si>
  <si>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</si>
  <si>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</si>
  <si>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</si>
  <si>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</si>
  <si>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</si>
  <si>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</si>
  <si>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</si>
  <si>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</si>
  <si>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</si>
  <si>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</si>
  <si>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</si>
  <si>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</si>
  <si>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</si>
  <si>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</si>
  <si>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</si>
  <si>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</si>
  <si>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</si>
  <si>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</si>
  <si>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</si>
  <si>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</si>
  <si>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</si>
  <si>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</si>
  <si>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</si>
  <si>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</si>
  <si>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</si>
  <si>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</si>
  <si>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</si>
  <si>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</si>
  <si>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</si>
  <si>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</si>
  <si>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</si>
  <si>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</si>
  <si>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</si>
  <si>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</si>
  <si>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</si>
  <si>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</si>
  <si>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</si>
  <si>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</si>
  <si>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</si>
  <si>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</si>
  <si>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</si>
  <si>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</si>
  <si>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</si>
  <si>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</si>
  <si>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</si>
  <si>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</si>
  <si>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</si>
  <si>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</si>
  <si>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</si>
  <si>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</si>
  <si>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</si>
  <si>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</si>
  <si>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</si>
  <si>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</si>
  <si>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</si>
  <si>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</si>
  <si>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</si>
  <si>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</si>
  <si>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</si>
  <si>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</si>
  <si>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</si>
  <si>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</si>
  <si>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</si>
  <si>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</si>
  <si>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</si>
  <si>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</si>
  <si>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</si>
  <si>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</si>
  <si>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</si>
  <si>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</si>
  <si>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</si>
  <si>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</si>
  <si>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</si>
  <si>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</si>
  <si>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</si>
  <si>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</si>
  <si>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</si>
  <si>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</si>
  <si>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</si>
  <si>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</si>
  <si>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</si>
  <si>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</si>
  <si>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</si>
  <si>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</si>
  <si>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</si>
  <si>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</si>
  <si>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</si>
  <si>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</si>
  <si>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</si>
  <si>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</si>
  <si>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</si>
  <si>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</si>
  <si>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</si>
  <si>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</si>
  <si>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</si>
  <si>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</si>
  <si>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</si>
  <si>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</si>
  <si>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</si>
  <si>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</si>
  <si>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</si>
  <si>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</si>
  <si>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</si>
  <si>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</si>
  <si>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</si>
  <si>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</si>
  <si>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</si>
  <si>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</si>
  <si>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</si>
  <si>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</si>
  <si>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</si>
  <si>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</si>
  <si>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</si>
  <si>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</si>
  <si>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</si>
  <si>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</si>
  <si>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</si>
  <si>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</si>
  <si>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</si>
  <si>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</si>
  <si>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</si>
  <si>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</si>
  <si>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</si>
  <si>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</si>
  <si>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</si>
  <si>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</si>
  <si>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</si>
  <si>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</si>
  <si>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</si>
  <si>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</si>
  <si>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</si>
  <si>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</si>
  <si>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</si>
  <si>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</si>
  <si>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</si>
  <si>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</si>
  <si>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</si>
  <si>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</si>
  <si>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</si>
  <si>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</si>
  <si>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</si>
  <si>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</si>
  <si>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</si>
  <si>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</si>
  <si>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</si>
  <si>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</si>
  <si>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</si>
  <si>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</si>
  <si>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</si>
  <si>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</si>
  <si>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</si>
  <si>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</si>
  <si>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</si>
  <si>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</si>
  <si>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</si>
  <si>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</si>
  <si>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</si>
  <si>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</si>
  <si>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</si>
  <si>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</si>
  <si>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</si>
  <si>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</si>
  <si>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</si>
  <si>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</si>
  <si>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</si>
  <si>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</si>
  <si>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</si>
  <si>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</si>
  <si>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</si>
  <si>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</si>
  <si>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</si>
  <si>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</si>
  <si>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</si>
  <si>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</si>
  <si>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</si>
  <si>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</si>
  <si>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</si>
  <si>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</si>
  <si>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</si>
  <si>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</si>
  <si>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</si>
  <si>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</si>
  <si>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</si>
  <si>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</si>
  <si>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</si>
  <si>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</si>
  <si>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</si>
  <si>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</si>
  <si>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</si>
  <si>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</si>
  <si>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</si>
  <si>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</si>
  <si>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</si>
  <si>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</si>
  <si>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</si>
  <si>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</si>
  <si>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</si>
  <si>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</si>
  <si>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</si>
  <si>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</si>
  <si>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</si>
  <si>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</si>
  <si>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</si>
  <si>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</si>
  <si>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</si>
  <si>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</si>
  <si>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</si>
  <si>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</si>
  <si>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</si>
  <si>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</si>
  <si>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</si>
  <si>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</si>
  <si>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</si>
  <si>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</si>
  <si>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</si>
  <si>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</si>
  <si>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</si>
  <si>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</si>
  <si>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</si>
  <si>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</si>
  <si>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</si>
  <si>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</si>
  <si>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</si>
  <si>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</si>
  <si>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</si>
  <si>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</si>
  <si>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</si>
  <si>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</si>
  <si>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</si>
  <si>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</si>
  <si>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</si>
  <si>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</si>
  <si>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</si>
  <si>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</si>
  <si>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</si>
  <si>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</si>
  <si>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</si>
  <si>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</si>
  <si>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</si>
  <si>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</si>
  <si>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</si>
  <si>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</si>
  <si>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</si>
  <si>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</si>
  <si>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</si>
  <si>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</si>
  <si>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</si>
  <si>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</si>
  <si>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</si>
  <si>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</si>
  <si>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</si>
  <si>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</si>
  <si>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</si>
  <si>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</si>
  <si>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</si>
  <si>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</si>
  <si>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</si>
  <si>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</si>
  <si>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</si>
  <si>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</si>
  <si>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</si>
  <si>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</si>
  <si>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</si>
  <si>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</si>
  <si>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</si>
  <si>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</si>
  <si>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</si>
  <si>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</si>
  <si>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</si>
  <si>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</si>
  <si>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</si>
  <si>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</si>
  <si>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</si>
  <si>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</si>
  <si>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</si>
  <si>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</si>
  <si>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</si>
  <si>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</si>
  <si>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</si>
  <si>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</si>
  <si>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</si>
  <si>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</si>
  <si>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</si>
  <si>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</si>
  <si>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</si>
  <si>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</si>
  <si>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</si>
  <si>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</si>
  <si>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</si>
  <si>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</si>
  <si>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</si>
  <si>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</si>
  <si>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</si>
  <si>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</si>
  <si>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</si>
  <si>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</si>
  <si>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</si>
  <si>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</si>
  <si>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</si>
  <si>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</si>
  <si>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</si>
  <si>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</si>
  <si>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</si>
  <si>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</si>
  <si>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</si>
  <si>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</si>
  <si>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</si>
  <si>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</si>
  <si>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</si>
  <si>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</si>
  <si>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</si>
  <si>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</si>
  <si>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</si>
  <si>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</si>
  <si>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</si>
  <si>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</si>
  <si>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</si>
  <si>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</si>
  <si>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</si>
  <si>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</si>
  <si>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</si>
  <si>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</si>
  <si>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</si>
  <si>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</si>
  <si>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</si>
  <si>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</si>
  <si>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</si>
  <si>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</si>
  <si>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</si>
  <si>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</si>
  <si>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</si>
  <si>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</si>
  <si>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</si>
  <si>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</si>
  <si>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</si>
  <si>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</si>
  <si>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</si>
  <si>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</si>
  <si>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</si>
  <si>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</si>
  <si>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</si>
  <si>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</si>
  <si>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</si>
  <si>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</si>
  <si>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</si>
  <si>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</si>
  <si>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</si>
  <si>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</si>
  <si>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</si>
  <si>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</si>
  <si>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</si>
  <si>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</si>
  <si>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</si>
  <si>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</si>
  <si>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</si>
  <si>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</si>
  <si>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</si>
  <si>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</si>
  <si>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</si>
  <si>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</si>
  <si>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</si>
  <si>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</si>
  <si>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</si>
  <si>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</si>
  <si>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</si>
  <si>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</si>
  <si>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</si>
  <si>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</si>
  <si>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</si>
  <si>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</si>
  <si>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</si>
  <si>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</si>
  <si>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</si>
  <si>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</si>
  <si>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</si>
  <si>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</si>
  <si>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</si>
  <si>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</si>
  <si>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</si>
  <si>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</si>
  <si>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</si>
  <si>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</si>
  <si>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</si>
  <si>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</si>
  <si>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</si>
  <si>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</si>
  <si>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</si>
  <si>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</si>
  <si>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</si>
  <si>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</si>
  <si>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</si>
  <si>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</si>
  <si>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</si>
  <si>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</si>
  <si>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</si>
  <si>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</si>
  <si>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</si>
  <si>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</si>
  <si>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</si>
  <si>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</si>
  <si>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</si>
  <si>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</si>
  <si>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</si>
  <si>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</si>
  <si>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</si>
  <si>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</si>
  <si>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</si>
  <si>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</si>
  <si>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</si>
  <si>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</si>
  <si>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</si>
  <si>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</si>
  <si>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</si>
  <si>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</si>
  <si>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</si>
  <si>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</si>
  <si>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</si>
  <si>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</si>
  <si>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</si>
  <si>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</si>
  <si>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</si>
  <si>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</si>
  <si>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</si>
  <si>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</si>
  <si>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</si>
  <si>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</si>
  <si>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</si>
  <si>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</si>
  <si>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</si>
  <si>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</si>
  <si>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</si>
  <si>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</si>
  <si>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</si>
  <si>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</si>
  <si>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</si>
  <si>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</si>
  <si>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</si>
  <si>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</si>
  <si>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</si>
  <si>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</si>
  <si>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</si>
  <si>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</si>
  <si>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</si>
  <si>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</si>
  <si>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</si>
  <si>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</si>
  <si>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</si>
  <si>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</si>
  <si>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</si>
  <si>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</si>
  <si>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</si>
  <si>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</si>
  <si>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</si>
  <si>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</si>
  <si>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</si>
  <si>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</si>
  <si>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</si>
  <si>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</si>
  <si>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</si>
  <si>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</si>
  <si>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</si>
  <si>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</si>
  <si>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</si>
  <si>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</si>
  <si>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</si>
  <si>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</si>
  <si>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</si>
  <si>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</si>
  <si>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</si>
  <si>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</si>
  <si>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</si>
  <si>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</si>
  <si>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</si>
  <si>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</si>
  <si>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</si>
  <si>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</si>
  <si>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</si>
  <si>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</si>
  <si>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</si>
  <si>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</si>
  <si>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</si>
  <si>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</si>
  <si>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</si>
  <si>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</si>
  <si>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</si>
  <si>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</si>
  <si>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</si>
  <si>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</si>
  <si>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</si>
  <si>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</si>
  <si>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</si>
  <si>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</si>
  <si>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</si>
  <si>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</si>
  <si>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</si>
  <si>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</si>
  <si>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</si>
  <si>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</si>
  <si>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</si>
  <si>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</si>
  <si>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</si>
  <si>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</si>
  <si>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</si>
  <si>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</si>
  <si>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</si>
  <si>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</si>
  <si>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</si>
  <si>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</si>
  <si>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</si>
  <si>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</si>
  <si>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</si>
  <si>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</si>
  <si>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</si>
  <si>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</si>
  <si>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</si>
  <si>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</si>
  <si>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</si>
  <si>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</si>
  <si>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</si>
  <si>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</si>
  <si>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</si>
  <si>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</si>
  <si>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</si>
  <si>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</si>
  <si>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</si>
  <si>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</si>
  <si>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</si>
  <si>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</si>
  <si>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</si>
  <si>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</si>
  <si>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</si>
  <si>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</si>
  <si>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</si>
  <si>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</si>
  <si>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</si>
  <si>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</si>
  <si>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</si>
  <si>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</si>
  <si>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</si>
  <si>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</si>
  <si>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</si>
  <si>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</si>
  <si>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</si>
  <si>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</si>
  <si>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</si>
  <si>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</si>
  <si>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</si>
  <si>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</si>
  <si>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</si>
  <si>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</si>
  <si>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</si>
  <si>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</si>
  <si>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</si>
  <si>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</si>
  <si>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</si>
  <si>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</si>
  <si>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</si>
  <si>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</si>
  <si>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</si>
  <si>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</si>
  <si>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</si>
  <si>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</si>
  <si>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</si>
  <si>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</si>
  <si>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</si>
  <si>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</si>
  <si>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</si>
  <si>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</si>
  <si>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</si>
  <si>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</si>
  <si>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</si>
  <si>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</si>
  <si>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</si>
  <si>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</si>
  <si>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</si>
  <si>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</si>
  <si>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</si>
  <si>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</si>
  <si>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</si>
  <si>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</si>
  <si>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</si>
  <si>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</si>
  <si>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</si>
  <si>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</si>
  <si>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</si>
  <si>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</si>
  <si>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</si>
  <si>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</si>
  <si>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</si>
  <si>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</si>
  <si>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</si>
  <si>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</si>
  <si>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</si>
  <si>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</si>
  <si>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</si>
  <si>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</si>
  <si>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</si>
  <si>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</si>
  <si>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</si>
  <si>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</si>
  <si>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</si>
  <si>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</si>
  <si>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</si>
  <si>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</si>
  <si>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</si>
  <si>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</si>
  <si>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</si>
  <si>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</si>
  <si>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</si>
  <si>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</si>
  <si>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</si>
  <si>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</si>
  <si>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</si>
  <si>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</si>
  <si>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</si>
  <si>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</si>
  <si>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</si>
  <si>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</si>
  <si>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</si>
  <si>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</si>
  <si>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</si>
  <si>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</si>
  <si>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</si>
  <si>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</si>
  <si>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</si>
  <si>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</si>
  <si>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</si>
  <si>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</si>
  <si>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</si>
  <si>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</si>
  <si>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</si>
  <si>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</si>
  <si>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</si>
  <si>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</si>
  <si>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</si>
  <si>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</si>
  <si>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</si>
  <si>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</si>
  <si>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</si>
  <si>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</si>
  <si>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</si>
  <si>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</si>
  <si>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</si>
  <si>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</si>
  <si>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</si>
  <si>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</si>
  <si>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</si>
  <si>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</si>
  <si>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</si>
  <si>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</si>
  <si>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</si>
  <si>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</si>
  <si>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</si>
  <si>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</si>
  <si>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</si>
  <si>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</si>
  <si>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</si>
  <si>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</si>
  <si>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</si>
  <si>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</si>
  <si>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</si>
  <si>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</si>
  <si>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</si>
  <si>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</si>
  <si>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</si>
  <si>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</si>
  <si>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</si>
  <si>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</si>
  <si>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</si>
  <si>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</si>
  <si>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</si>
  <si>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</si>
  <si>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</si>
  <si>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</si>
  <si>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</si>
  <si>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</si>
  <si>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</si>
  <si>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</si>
  <si>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</si>
  <si>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</si>
  <si>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</si>
  <si>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</si>
  <si>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</si>
  <si>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</si>
  <si>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</si>
  <si>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</si>
  <si>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</si>
  <si>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</si>
  <si>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</si>
  <si>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</si>
  <si>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</si>
  <si>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</si>
  <si>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</si>
  <si>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</si>
  <si>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</si>
  <si>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</si>
  <si>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</si>
  <si>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</si>
  <si>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</si>
  <si>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</si>
  <si>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</si>
  <si>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</si>
  <si>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</si>
  <si>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</si>
  <si>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</si>
  <si>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</si>
  <si>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</si>
  <si>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</si>
  <si>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</si>
  <si>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</si>
  <si>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</si>
  <si>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</si>
  <si>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</si>
  <si>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</si>
  <si>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</si>
  <si>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</si>
  <si>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</si>
  <si>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</si>
  <si>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</si>
  <si>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</si>
  <si>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</si>
  <si>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</si>
  <si>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</si>
  <si>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</si>
  <si>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</si>
  <si>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</si>
  <si>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</si>
  <si>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</si>
  <si>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</si>
  <si>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</si>
  <si>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</si>
  <si>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</si>
  <si>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</si>
  <si>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</si>
  <si>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</si>
  <si>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</si>
  <si>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</si>
  <si>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</si>
  <si>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</si>
  <si>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</si>
  <si>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</si>
  <si>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</si>
  <si>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</si>
  <si>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</si>
  <si>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</si>
  <si>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</si>
  <si>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</si>
  <si>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</si>
  <si>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</si>
  <si>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</si>
  <si>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</si>
  <si>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</si>
  <si>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</si>
  <si>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</si>
  <si>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</si>
  <si>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</si>
  <si>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</si>
  <si>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</si>
  <si>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</si>
  <si>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</si>
  <si>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</si>
  <si>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</si>
  <si>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</si>
  <si>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</si>
  <si>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</si>
  <si>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</si>
  <si>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</si>
  <si>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</si>
  <si>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</si>
  <si>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</si>
  <si>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</si>
  <si>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</si>
  <si>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</si>
  <si>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</si>
  <si>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</si>
  <si>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</si>
  <si>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</si>
  <si>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</si>
  <si>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</si>
  <si>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</si>
  <si>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</si>
  <si>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</si>
  <si>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</si>
  <si>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</si>
  <si>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</si>
  <si>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</si>
  <si>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</si>
  <si>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</si>
  <si>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</si>
  <si>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</si>
  <si>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</si>
  <si>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</si>
  <si>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</si>
  <si>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</si>
  <si>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</si>
  <si>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</si>
  <si>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</si>
  <si>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</si>
  <si>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</si>
  <si>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</si>
  <si>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</si>
  <si>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</si>
  <si>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</si>
  <si>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</si>
  <si>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</si>
  <si>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</si>
  <si>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</si>
  <si>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</si>
  <si>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</si>
  <si>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</si>
  <si>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</si>
  <si>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</si>
  <si>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</si>
  <si>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</si>
  <si>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</si>
  <si>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</si>
  <si>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</si>
  <si>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</si>
  <si>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</si>
  <si>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</si>
  <si>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</si>
  <si>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</si>
  <si>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</si>
  <si>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</si>
  <si>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</si>
  <si>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</si>
  <si>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</si>
  <si>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</si>
  <si>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</si>
  <si>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</si>
  <si>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</si>
  <si>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</si>
  <si>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</si>
  <si>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</si>
  <si>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</si>
  <si>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</si>
  <si>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</si>
  <si>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</si>
  <si>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</si>
  <si>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</si>
  <si>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</si>
  <si>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</si>
  <si>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</si>
  <si>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</si>
  <si>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</si>
  <si>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</si>
  <si>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</si>
  <si>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</si>
  <si>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</si>
  <si>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</si>
  <si>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</si>
  <si>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</si>
  <si>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</si>
  <si>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</si>
  <si>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</si>
  <si>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</si>
  <si>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</si>
  <si>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</si>
  <si>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</si>
  <si>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</si>
  <si>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</si>
  <si>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</si>
  <si>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</si>
  <si>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</si>
  <si>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</si>
  <si>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</si>
  <si>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</si>
  <si>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</si>
  <si>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</si>
  <si>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</si>
  <si>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</si>
  <si>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</si>
  <si>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</si>
  <si>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</si>
  <si>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</si>
  <si>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</si>
  <si>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</si>
  <si>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</si>
  <si>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</si>
  <si>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</si>
  <si>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</si>
  <si>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</si>
  <si>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</si>
  <si>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</si>
  <si>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</si>
  <si>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</si>
  <si>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</si>
  <si>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</si>
  <si>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</si>
  <si>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</si>
  <si>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</si>
  <si>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</si>
  <si>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</si>
  <si>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</si>
  <si>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</si>
  <si>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</si>
  <si>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</si>
  <si>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</si>
  <si>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</si>
  <si>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</si>
  <si>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</si>
  <si>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</si>
  <si>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</si>
  <si>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</si>
  <si>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</si>
  <si>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</si>
  <si>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</si>
  <si>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</si>
  <si>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</si>
  <si>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</si>
  <si>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</si>
  <si>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</si>
  <si>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</si>
  <si>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</si>
  <si>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</si>
  <si>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</si>
  <si>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</si>
  <si>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</si>
  <si>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</si>
  <si>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</si>
  <si>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</si>
  <si>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</si>
  <si>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</si>
  <si>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</si>
  <si>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</si>
  <si>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</si>
  <si>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</si>
  <si>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</si>
  <si>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</si>
  <si>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</si>
  <si>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</si>
  <si>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</si>
  <si>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</si>
  <si>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</si>
  <si>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</si>
  <si>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</si>
  <si>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</si>
  <si>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</si>
  <si>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</si>
  <si>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</si>
  <si>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</si>
  <si>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</si>
  <si>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</si>
  <si>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</si>
  <si>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</si>
  <si>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</si>
  <si>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</si>
  <si>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</si>
  <si>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</si>
  <si>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</si>
  <si>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</si>
  <si>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</si>
  <si>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</si>
  <si>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</si>
  <si>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</si>
  <si>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</si>
  <si>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</si>
  <si>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</si>
  <si>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</si>
  <si>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</si>
  <si>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</si>
  <si>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</si>
  <si>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</si>
  <si>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</si>
  <si>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</si>
  <si>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</si>
  <si>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</si>
  <si>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</si>
  <si>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</si>
  <si>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</si>
  <si>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</si>
  <si>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</si>
  <si>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</si>
  <si>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</si>
  <si>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</si>
  <si>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</si>
  <si>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</si>
  <si>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</si>
  <si>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</si>
  <si>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</si>
  <si>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</si>
  <si>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</si>
  <si>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</si>
  <si>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</si>
  <si>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</si>
  <si>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</si>
  <si>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</si>
  <si>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</si>
  <si>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</si>
  <si>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</si>
  <si>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</si>
  <si>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</si>
  <si>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</si>
  <si>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</si>
  <si>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</si>
  <si>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</si>
  <si>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</si>
  <si>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</si>
  <si>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</si>
  <si>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</si>
  <si>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</si>
  <si>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</si>
  <si>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</si>
  <si>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</si>
  <si>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</si>
  <si>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</si>
  <si>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</si>
  <si>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</si>
  <si>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</si>
  <si>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</si>
  <si>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</si>
  <si>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</si>
  <si>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</si>
  <si>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</si>
  <si>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</si>
  <si>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</si>
  <si>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</si>
  <si>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</si>
  <si>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</si>
  <si>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</si>
  <si>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</si>
  <si>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</si>
  <si>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</si>
  <si>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</si>
  <si>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</si>
  <si>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</si>
  <si>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</si>
  <si>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</si>
  <si>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</si>
  <si>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</si>
  <si>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</si>
  <si>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</si>
  <si>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</si>
  <si>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</si>
  <si>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</si>
  <si>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</si>
  <si>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</si>
  <si>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</si>
  <si>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</si>
  <si>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</si>
  <si>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</si>
  <si>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</si>
  <si>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</si>
  <si>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</si>
  <si>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</si>
  <si>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</si>
  <si>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</si>
  <si>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</si>
  <si>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</si>
  <si>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</si>
  <si>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</si>
  <si>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</si>
  <si>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</si>
  <si>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</si>
  <si>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</si>
  <si>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</si>
  <si>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</si>
  <si>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</si>
  <si>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</si>
  <si>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</si>
  <si>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</si>
  <si>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</si>
  <si>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</si>
  <si>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</si>
  <si>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</si>
  <si>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</si>
  <si>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</si>
  <si>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</si>
  <si>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</si>
  <si>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</si>
  <si>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</si>
  <si>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</si>
  <si>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</si>
  <si>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</si>
  <si>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</si>
  <si>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</si>
  <si>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</si>
  <si>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</si>
  <si>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</si>
  <si>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</si>
  <si>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</si>
  <si>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</si>
  <si>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</si>
  <si>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</si>
  <si>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</si>
  <si>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</si>
  <si>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</si>
  <si>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</si>
  <si>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</si>
  <si>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</si>
  <si>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</si>
  <si>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</si>
  <si>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</si>
  <si>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</si>
  <si>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</si>
  <si>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</si>
  <si>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</si>
  <si>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</si>
  <si>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</si>
  <si>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</si>
  <si>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</si>
  <si>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</si>
  <si>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</si>
  <si>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</si>
  <si>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</si>
  <si>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</si>
  <si>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</si>
  <si>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</si>
  <si>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</si>
  <si>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</si>
  <si>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</si>
  <si>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</si>
  <si>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</si>
  <si>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</si>
  <si>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</si>
  <si>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</si>
  <si>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</si>
  <si>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</si>
  <si>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</si>
  <si>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</si>
  <si>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</si>
  <si>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</si>
  <si>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</si>
  <si>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</si>
  <si>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</si>
  <si>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</si>
  <si>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</si>
  <si>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</si>
  <si>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</si>
  <si>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</si>
  <si>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</si>
  <si>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</si>
  <si>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</si>
  <si>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</si>
  <si>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</si>
  <si>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</si>
  <si>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</si>
  <si>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</si>
  <si>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</si>
  <si>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</si>
  <si>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</si>
  <si>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</si>
  <si>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</si>
  <si>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</si>
  <si>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</si>
  <si>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</si>
  <si>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</si>
  <si>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</si>
  <si>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</si>
  <si>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</si>
  <si>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</si>
  <si>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</si>
  <si>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</si>
  <si>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</si>
  <si>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</si>
  <si>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</si>
  <si>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</si>
  <si>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</si>
  <si>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</si>
  <si>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</si>
  <si>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</si>
  <si>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</si>
  <si>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</si>
  <si>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</si>
  <si>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</si>
  <si>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</si>
  <si>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</si>
  <si>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</si>
  <si>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</si>
  <si>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</si>
  <si>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</si>
  <si>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</si>
  <si>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</si>
  <si>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</si>
  <si>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</si>
  <si>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</si>
  <si>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</si>
  <si>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</si>
  <si>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</si>
  <si>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</si>
  <si>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</si>
  <si>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</si>
  <si>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</si>
  <si>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</si>
  <si>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</si>
  <si>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</si>
  <si>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</si>
  <si>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</si>
  <si>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</si>
  <si>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</si>
  <si>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</si>
  <si>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</si>
  <si>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</si>
  <si>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</si>
  <si>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</si>
  <si>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</si>
  <si>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</si>
  <si>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</si>
  <si>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</si>
  <si>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</si>
  <si>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</si>
  <si>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</si>
  <si>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</si>
  <si>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</si>
  <si>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</si>
  <si>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</si>
  <si>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</si>
  <si>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</si>
  <si>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</si>
  <si>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</si>
  <si>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</si>
  <si>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</si>
  <si>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</si>
  <si>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</si>
  <si>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</si>
  <si>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</si>
  <si>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</si>
  <si>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</si>
  <si>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</si>
  <si>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</si>
  <si>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</si>
  <si>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</si>
  <si>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</si>
  <si>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</si>
  <si>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</si>
  <si>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</si>
  <si>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</si>
  <si>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</si>
  <si>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</si>
  <si>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</si>
  <si>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</si>
  <si>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</si>
  <si>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</si>
  <si>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</si>
  <si>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</si>
  <si>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</si>
  <si>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</si>
  <si>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</si>
  <si>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</si>
  <si>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</si>
  <si>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</si>
  <si>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</si>
  <si>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</si>
  <si>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</si>
  <si>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</si>
  <si>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</si>
  <si>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</si>
  <si>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</si>
  <si>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</si>
  <si>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</si>
  <si>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</si>
  <si>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</si>
  <si>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</si>
  <si>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</si>
  <si>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</si>
  <si>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</si>
  <si>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</si>
  <si>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</si>
  <si>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</si>
  <si>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</si>
  <si>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</si>
  <si>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</si>
  <si>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</si>
  <si>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</si>
  <si>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</si>
  <si>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</si>
  <si>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</si>
  <si>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</si>
  <si>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</si>
  <si>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</si>
  <si>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</si>
  <si>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</si>
  <si>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</si>
  <si>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</si>
  <si>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</si>
  <si>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</si>
  <si>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</si>
  <si>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</si>
  <si>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</si>
  <si>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</si>
  <si>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</si>
  <si>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</si>
  <si>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</si>
  <si>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</si>
  <si>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</si>
  <si>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</si>
  <si>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</si>
  <si>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</si>
  <si>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</si>
  <si>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</si>
  <si>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</si>
  <si>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</si>
  <si>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</si>
  <si>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</si>
  <si>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</si>
  <si>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</si>
  <si>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</si>
  <si>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</si>
  <si>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</si>
  <si>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</si>
  <si>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</si>
  <si>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</si>
  <si>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</si>
  <si>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</si>
  <si>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</si>
  <si>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</si>
  <si>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</si>
  <si>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</si>
  <si>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</si>
  <si>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</si>
  <si>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</si>
  <si>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</si>
  <si>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</si>
  <si>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</si>
  <si>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</si>
  <si>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</si>
  <si>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</si>
  <si>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</si>
  <si>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</si>
  <si>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</si>
  <si>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</si>
  <si>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</si>
  <si>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</si>
  <si>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</si>
  <si>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</si>
  <si>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</si>
  <si>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</si>
  <si>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</si>
  <si>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</si>
  <si>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</si>
  <si>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</si>
  <si>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</si>
  <si>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</si>
  <si>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</si>
  <si>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</si>
  <si>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</si>
  <si>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</si>
  <si>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</si>
  <si>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</si>
  <si>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</si>
  <si>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</si>
  <si>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</si>
  <si>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</si>
  <si>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</si>
  <si>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</si>
  <si>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</si>
  <si>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</si>
  <si>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</si>
  <si>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</si>
  <si>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</si>
  <si>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</si>
  <si>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</si>
  <si>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</si>
  <si>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</si>
  <si>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</si>
  <si>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</si>
  <si>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</si>
  <si>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</si>
  <si>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</si>
  <si>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</si>
  <si>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</si>
  <si>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</si>
  <si>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</si>
  <si>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</si>
  <si>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</si>
  <si>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</si>
  <si>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</si>
  <si>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</si>
  <si>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</si>
  <si>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</si>
  <si>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</si>
  <si>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</si>
  <si>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</si>
  <si>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</si>
  <si>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</si>
  <si>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</si>
  <si>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</si>
  <si>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</si>
  <si>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</si>
  <si>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</si>
  <si>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</si>
  <si>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</si>
  <si>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</si>
  <si>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</si>
  <si>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</si>
  <si>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</si>
  <si>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</si>
  <si>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</si>
  <si>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</si>
  <si>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</si>
  <si>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</si>
  <si>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</si>
  <si>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</si>
  <si>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</si>
  <si>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</si>
  <si>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</si>
  <si>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</si>
  <si>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</si>
  <si>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</si>
  <si>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</si>
  <si>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</si>
  <si>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</si>
  <si>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</si>
  <si>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</si>
  <si>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</si>
  <si>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</si>
  <si>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</si>
  <si>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</si>
  <si>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</si>
  <si>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</si>
  <si>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</si>
  <si>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</si>
  <si>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</si>
  <si>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</si>
  <si>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</si>
  <si>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</si>
  <si>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</si>
  <si>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</si>
  <si>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</si>
  <si>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</si>
  <si>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</si>
  <si>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</si>
  <si>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</si>
  <si>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</si>
  <si>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</si>
  <si>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</si>
  <si>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</si>
  <si>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</si>
  <si>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</si>
  <si>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</si>
  <si>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</si>
  <si>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</si>
  <si>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</si>
  <si>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</si>
  <si>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</si>
  <si>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</si>
  <si>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</si>
  <si>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</si>
  <si>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</si>
  <si>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</si>
  <si>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</si>
  <si>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</si>
  <si>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</si>
  <si>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</si>
  <si>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</si>
  <si>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</si>
  <si>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</si>
  <si>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</si>
  <si>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</si>
  <si>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</si>
  <si>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</si>
  <si>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</si>
  <si>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</si>
  <si>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</si>
  <si>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</si>
  <si>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</si>
  <si>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</si>
  <si>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</si>
  <si>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</si>
  <si>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</si>
  <si>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</si>
  <si>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</si>
  <si>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</si>
  <si>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</si>
  <si>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</si>
  <si>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</si>
  <si>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</si>
  <si>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</si>
  <si>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</si>
  <si>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</si>
  <si>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</si>
  <si>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</si>
  <si>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</si>
  <si>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</si>
  <si>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</si>
  <si>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</si>
  <si>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</si>
  <si>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</si>
  <si>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</si>
  <si>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</si>
  <si>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</si>
  <si>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</si>
  <si>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</si>
  <si>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</si>
  <si>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</si>
  <si>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</si>
  <si>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</si>
  <si>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</si>
  <si>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</si>
  <si>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</si>
  <si>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</si>
  <si>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</si>
  <si>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</si>
  <si>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</si>
  <si>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</si>
  <si>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</si>
  <si>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</si>
  <si>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</si>
  <si>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</si>
  <si>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</si>
  <si>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</si>
  <si>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</si>
  <si>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</si>
  <si>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</si>
  <si>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</si>
  <si>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</si>
  <si>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</si>
  <si>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</si>
  <si>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</si>
  <si>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</si>
  <si>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</si>
  <si>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</si>
  <si>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</si>
  <si>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</si>
  <si>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</si>
  <si>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</si>
  <si>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</si>
  <si>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</si>
  <si>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</si>
  <si>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</si>
  <si>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</si>
  <si>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</si>
  <si>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</si>
  <si>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</si>
  <si>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</si>
  <si>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</si>
  <si>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</si>
  <si>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</si>
  <si>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</si>
  <si>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</si>
  <si>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</si>
  <si>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</si>
  <si>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</si>
  <si>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</si>
  <si>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</si>
  <si>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</si>
  <si>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</si>
  <si>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</si>
  <si>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</si>
  <si>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</si>
  <si>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</si>
  <si>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</si>
  <si>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</si>
  <si>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</si>
  <si>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</si>
  <si>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</si>
  <si>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</si>
  <si>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</si>
  <si>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</si>
  <si>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</si>
  <si>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</si>
  <si>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</si>
  <si>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</si>
  <si>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</si>
  <si>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</si>
  <si>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</si>
  <si>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</si>
  <si>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</si>
  <si>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</si>
  <si>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</si>
  <si>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</si>
  <si>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</si>
  <si>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</si>
  <si>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</si>
  <si>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</si>
  <si>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</si>
  <si>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</si>
  <si>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</si>
  <si>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</si>
  <si>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</si>
  <si>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</si>
  <si>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</si>
  <si>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</si>
  <si>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</si>
  <si>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</si>
  <si>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</si>
  <si>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</si>
  <si>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</si>
  <si>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</si>
  <si>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</si>
  <si>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</si>
  <si>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</si>
  <si>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</si>
  <si>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</si>
  <si>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</si>
  <si>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</si>
  <si>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</si>
  <si>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</si>
  <si>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</si>
  <si>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</si>
  <si>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</si>
  <si>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</si>
  <si>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</si>
  <si>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</si>
  <si>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</si>
  <si>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</si>
  <si>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</si>
  <si>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</si>
  <si>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</si>
  <si>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</si>
  <si>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</si>
  <si>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</si>
  <si>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</si>
  <si>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</si>
  <si>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</si>
  <si>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</si>
  <si>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</si>
  <si>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</si>
  <si>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</si>
  <si>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</si>
  <si>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</si>
  <si>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</si>
  <si>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</si>
  <si>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</si>
  <si>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</si>
  <si>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</si>
  <si>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</si>
  <si>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</si>
  <si>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</si>
  <si>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</si>
  <si>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</si>
  <si>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</si>
  <si>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</si>
  <si>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</si>
  <si>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</si>
  <si>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</si>
  <si>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</si>
  <si>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</si>
  <si>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</si>
  <si>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</si>
  <si>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</si>
  <si>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</si>
  <si>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</si>
  <si>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</si>
  <si>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</si>
  <si>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</si>
  <si>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</si>
  <si>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</si>
  <si>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</si>
  <si>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</si>
  <si>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</si>
  <si>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</si>
  <si>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</si>
  <si>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</si>
  <si>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</si>
  <si>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</si>
  <si>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</si>
  <si>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</si>
  <si>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</si>
  <si>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</si>
  <si>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</si>
  <si>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</si>
  <si>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</si>
  <si>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</si>
  <si>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</si>
  <si>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</si>
  <si>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</si>
  <si>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</si>
  <si>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</si>
  <si>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</si>
  <si>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</si>
  <si>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</si>
  <si>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</si>
  <si>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</si>
  <si>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</si>
  <si>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</si>
  <si>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</si>
  <si>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</si>
  <si>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</si>
  <si>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</si>
  <si>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</si>
  <si>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</si>
  <si>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</si>
  <si>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</si>
  <si>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</si>
  <si>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</si>
  <si>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</si>
  <si>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</si>
  <si>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</si>
  <si>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</si>
  <si>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</si>
  <si>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</si>
  <si>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</si>
  <si>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</si>
  <si>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</si>
  <si>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</si>
  <si>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</si>
  <si>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</si>
  <si>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</si>
  <si>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</si>
  <si>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</si>
  <si>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</si>
  <si>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</si>
  <si>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</si>
  <si>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</si>
  <si>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</si>
  <si>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</si>
  <si>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</si>
  <si>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</si>
  <si>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</si>
  <si>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</si>
  <si>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</si>
  <si>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</si>
  <si>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</si>
  <si>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</si>
  <si>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</si>
  <si>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</si>
  <si>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</si>
  <si>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</si>
  <si>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</si>
  <si>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</si>
  <si>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</si>
  <si>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</si>
  <si>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</si>
  <si>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</si>
  <si>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</si>
  <si>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</si>
  <si>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</si>
  <si>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</si>
  <si>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</si>
  <si>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</si>
  <si>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</si>
  <si>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</si>
  <si>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</si>
  <si>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</si>
  <si>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</si>
  <si>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</si>
  <si>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</si>
  <si>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</si>
  <si>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</si>
  <si>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</si>
  <si>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</si>
  <si>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</si>
  <si>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</si>
  <si>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</si>
  <si>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</si>
  <si>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</si>
  <si>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</si>
  <si>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</si>
  <si>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</si>
  <si>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</si>
  <si>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</si>
  <si>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</si>
  <si>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</si>
  <si>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</si>
  <si>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</si>
  <si>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</si>
  <si>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</si>
  <si>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</si>
  <si>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</si>
  <si>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</si>
  <si>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</si>
  <si>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</si>
  <si>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</si>
  <si>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</si>
  <si>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</si>
  <si>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</si>
  <si>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</si>
  <si>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</si>
  <si>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</si>
  <si>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</si>
  <si>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</si>
  <si>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</si>
  <si>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</si>
  <si>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</si>
  <si>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</si>
  <si>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</si>
  <si>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</si>
  <si>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</si>
  <si>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</si>
  <si>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</si>
  <si>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</si>
  <si>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</si>
  <si>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</si>
  <si>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</si>
  <si>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</si>
  <si>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</si>
  <si>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</si>
  <si>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</si>
  <si>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</si>
  <si>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</si>
  <si>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</si>
  <si>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</si>
  <si>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</si>
  <si>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</si>
  <si>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</si>
  <si>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</si>
  <si>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</si>
  <si>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</si>
  <si>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</si>
  <si>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</si>
  <si>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</si>
  <si>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</si>
  <si>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</si>
  <si>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</si>
  <si>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</si>
  <si>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</si>
  <si>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</si>
  <si>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</si>
  <si>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</si>
  <si>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</si>
  <si>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</si>
  <si>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</si>
  <si>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</si>
  <si>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</si>
  <si>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</si>
  <si>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</si>
  <si>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</si>
  <si>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</si>
  <si>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</si>
  <si>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</si>
  <si>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</si>
  <si>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</si>
  <si>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</si>
  <si>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</si>
  <si>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</si>
  <si>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</si>
  <si>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</si>
  <si>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</si>
  <si>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</si>
  <si>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</si>
  <si>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</si>
  <si>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</si>
  <si>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</si>
  <si>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</si>
  <si>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</si>
  <si>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</si>
  <si>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</si>
  <si>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</si>
  <si>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</si>
  <si>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</si>
  <si>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</si>
  <si>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</si>
  <si>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</si>
  <si>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</si>
  <si>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</si>
  <si>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</si>
  <si>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</si>
  <si>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</si>
  <si>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</si>
  <si>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</si>
  <si>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</si>
  <si>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</si>
  <si>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</si>
  <si>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</si>
  <si>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</si>
  <si>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</si>
  <si>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</si>
  <si>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</si>
  <si>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</si>
  <si>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</si>
  <si>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</si>
  <si>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</si>
  <si>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</si>
  <si>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</si>
  <si>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</si>
  <si>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</si>
  <si>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</si>
  <si>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</si>
  <si>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</si>
  <si>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</si>
  <si>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</si>
  <si>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</si>
  <si>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</si>
  <si>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</si>
  <si>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</si>
  <si>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</si>
  <si>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</si>
  <si>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</si>
  <si>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</si>
  <si>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</si>
  <si>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</si>
  <si>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</si>
  <si>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</si>
  <si>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</si>
  <si>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</si>
  <si>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</si>
  <si>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</si>
  <si>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</si>
  <si>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</si>
  <si>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</si>
  <si>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</si>
  <si>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</si>
  <si>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</si>
  <si>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</si>
  <si>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</si>
  <si>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</si>
  <si>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</si>
  <si>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</si>
  <si>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</si>
  <si>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</si>
  <si>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</si>
  <si>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</si>
  <si>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</si>
  <si>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</si>
  <si>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</si>
  <si>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</si>
  <si>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</si>
  <si>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</si>
  <si>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</si>
  <si>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</si>
  <si>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</si>
  <si>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</si>
  <si>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</si>
  <si>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</si>
  <si>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</si>
  <si>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</si>
  <si>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</si>
  <si>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</si>
  <si>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</si>
  <si>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</si>
  <si>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</si>
  <si>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</si>
  <si>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</si>
  <si>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</si>
  <si>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</si>
  <si>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</si>
  <si>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</si>
  <si>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</si>
  <si>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</si>
  <si>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</si>
  <si>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</si>
  <si>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</si>
  <si>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</si>
  <si>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</si>
  <si>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</si>
  <si>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</si>
  <si>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</si>
  <si>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</si>
  <si>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</si>
  <si>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</si>
  <si>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</si>
  <si>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</si>
  <si>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</si>
  <si>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</si>
  <si>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</si>
  <si>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</si>
  <si>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</si>
  <si>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</si>
  <si>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</si>
  <si>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</si>
  <si>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</si>
  <si>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</si>
  <si>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</si>
  <si>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</si>
  <si>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</si>
  <si>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</si>
  <si>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</si>
  <si>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</si>
  <si>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</si>
  <si>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</si>
  <si>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</si>
  <si>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</si>
  <si>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</si>
  <si>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</si>
  <si>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</si>
  <si>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</si>
  <si>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</si>
  <si>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</si>
  <si>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</si>
  <si>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</si>
  <si>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</si>
  <si>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</si>
  <si>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</si>
  <si>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</si>
  <si>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</si>
  <si>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</si>
  <si>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</si>
  <si>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</si>
  <si>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</si>
  <si>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</si>
  <si>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</si>
  <si>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</si>
  <si>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</si>
  <si>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</si>
  <si>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</si>
  <si>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</si>
  <si>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</si>
  <si>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</si>
  <si>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</si>
  <si>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</si>
  <si>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</si>
  <si>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</si>
  <si>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</si>
  <si>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</si>
  <si>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</si>
  <si>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</si>
  <si>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</si>
  <si>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</si>
  <si>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</si>
  <si>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</si>
  <si>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</si>
  <si>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</si>
  <si>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</si>
  <si>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</si>
  <si>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</si>
  <si>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</si>
  <si>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</si>
  <si>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</si>
  <si>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</si>
  <si>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</si>
  <si>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</si>
  <si>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</si>
  <si>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</si>
  <si>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</si>
  <si>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</si>
  <si>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</si>
  <si>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</si>
  <si>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</si>
  <si>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</si>
  <si>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</si>
  <si>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</si>
  <si>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</si>
  <si>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</si>
  <si>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</si>
  <si>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</si>
  <si>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</si>
  <si>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</si>
  <si>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</si>
  <si>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</si>
  <si>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</si>
  <si>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</si>
  <si>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</si>
  <si>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</si>
  <si>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</si>
  <si>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</si>
  <si>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</si>
  <si>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</si>
  <si>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</si>
  <si>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</si>
  <si>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</si>
  <si>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</si>
  <si>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</si>
  <si>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</si>
  <si>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</si>
  <si>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</si>
  <si>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</si>
  <si>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</si>
  <si>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</si>
  <si>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</si>
  <si>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</si>
  <si>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</si>
  <si>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</si>
  <si>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</si>
  <si>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</si>
  <si>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</si>
  <si>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</si>
  <si>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</si>
  <si>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</si>
  <si>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</si>
  <si>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</si>
  <si>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</si>
  <si>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</si>
  <si>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</si>
  <si>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</si>
  <si>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</si>
  <si>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</si>
  <si>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</si>
  <si>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</si>
  <si>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</si>
  <si>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</si>
  <si>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</si>
  <si>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</si>
  <si>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</si>
  <si>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</si>
  <si>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</si>
  <si>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</si>
  <si>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</si>
  <si>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</si>
  <si>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</si>
  <si>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</si>
  <si>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</si>
  <si>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</si>
  <si>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</si>
  <si>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</si>
  <si>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</si>
  <si>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</si>
  <si>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</si>
  <si>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</si>
  <si>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</si>
  <si>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</si>
  <si>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</si>
  <si>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</si>
  <si>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</si>
  <si>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</si>
  <si>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</si>
  <si>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</si>
  <si>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</si>
  <si>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</si>
  <si>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</si>
  <si>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</si>
  <si>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</si>
  <si>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</si>
  <si>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</si>
  <si>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</si>
  <si>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</si>
  <si>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</si>
  <si>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</si>
  <si>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</si>
  <si>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</si>
  <si>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</si>
  <si>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</si>
  <si>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</si>
  <si>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</si>
  <si>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</si>
  <si>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</si>
  <si>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</si>
  <si>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</si>
  <si>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</si>
  <si>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</si>
  <si>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</si>
  <si>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</si>
  <si>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</si>
  <si>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</si>
  <si>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</si>
  <si>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</si>
  <si>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</si>
  <si>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</si>
  <si>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</si>
  <si>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</si>
  <si>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</si>
  <si>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</si>
  <si>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</si>
  <si>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</si>
  <si>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</si>
  <si>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</si>
  <si>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</si>
  <si>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</si>
  <si>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</si>
  <si>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</si>
  <si>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</si>
  <si>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</si>
  <si>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</si>
  <si>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</si>
  <si>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</si>
  <si>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</si>
  <si>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</si>
  <si>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</si>
  <si>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</si>
  <si>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</si>
  <si>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</si>
  <si>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</si>
  <si>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</si>
  <si>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</si>
  <si>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</si>
  <si>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</si>
  <si>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</si>
  <si>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</si>
  <si>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</si>
  <si>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</si>
  <si>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</si>
  <si>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</si>
  <si>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</si>
  <si>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</si>
  <si>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</si>
  <si>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</si>
  <si>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</si>
  <si>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</si>
  <si>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</si>
  <si>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</si>
  <si>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</si>
  <si>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</si>
  <si>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</si>
  <si>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</si>
  <si>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</si>
  <si>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</si>
  <si>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</si>
  <si>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</si>
  <si>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</si>
  <si>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</si>
  <si>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</si>
  <si>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</si>
  <si>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</si>
  <si>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</si>
  <si>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</si>
  <si>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</si>
  <si>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</si>
  <si>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</si>
  <si>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</si>
  <si>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</si>
  <si>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</si>
  <si>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</si>
  <si>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</si>
  <si>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</si>
  <si>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</si>
  <si>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</si>
  <si>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</si>
  <si>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</si>
  <si>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</si>
  <si>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</si>
  <si>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</si>
  <si>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</si>
  <si>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</si>
  <si>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</si>
  <si>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</si>
  <si>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</si>
  <si>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</si>
  <si>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</si>
  <si>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</si>
  <si>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</si>
  <si>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</si>
  <si>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</si>
  <si>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</si>
  <si>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</si>
  <si>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</si>
  <si>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</si>
  <si>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</si>
  <si>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</si>
  <si>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</si>
  <si>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</si>
  <si>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</si>
  <si>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</si>
  <si>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</si>
  <si>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</si>
  <si>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</si>
  <si>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</si>
  <si>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</si>
  <si>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</si>
  <si>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</si>
  <si>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</si>
  <si>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</si>
  <si>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</si>
  <si>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</si>
  <si>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</si>
  <si>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</si>
  <si>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</si>
  <si>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</si>
  <si>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</si>
  <si>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</si>
  <si>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</si>
  <si>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</si>
  <si>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</si>
  <si>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</si>
  <si>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</si>
  <si>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</si>
  <si>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</si>
  <si>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</si>
  <si>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Oficina Presidencial de Tecnologias de la Información y Comunicación</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</si>
  <si>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</si>
  <si>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</si>
  <si>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</si>
  <si>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</si>
  <si>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</si>
  <si>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</si>
  <si>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</si>
  <si>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</si>
  <si>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</si>
  <si>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</si>
  <si>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</si>
  <si>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</si>
  <si>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</si>
  <si>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</si>
  <si>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</si>
  <si>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</si>
  <si>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</si>
  <si>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</si>
  <si>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</si>
  <si>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</si>
  <si>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</si>
  <si>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</si>
  <si>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</si>
  <si>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</si>
  <si>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</si>
  <si>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</si>
  <si>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</si>
  <si>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</si>
  <si>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</si>
  <si>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</si>
  <si>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</si>
  <si>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</si>
  <si>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</si>
  <si>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</si>
  <si>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</si>
  <si>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</si>
  <si>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</si>
  <si>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</si>
  <si>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</si>
  <si>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</si>
  <si>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</si>
  <si>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</si>
  <si>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</si>
  <si>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</si>
  <si>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</si>
  <si>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</si>
  <si>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</si>
  <si>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</si>
  <si>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</si>
  <si>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</si>
  <si>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</si>
  <si>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</si>
  <si>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</si>
  <si>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</si>
  <si>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</si>
  <si>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</si>
  <si>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</si>
  <si>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</si>
  <si>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</si>
  <si>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</si>
  <si>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</si>
  <si>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</si>
  <si>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</si>
  <si>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</si>
  <si>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</si>
  <si>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</si>
  <si>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</si>
  <si>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</si>
  <si>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</si>
  <si>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</si>
  <si>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</si>
  <si>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</si>
  <si>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</si>
  <si>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</si>
  <si>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</si>
  <si>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</si>
  <si>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</si>
  <si>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</si>
  <si>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</si>
  <si>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</si>
  <si>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</si>
  <si>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</si>
  <si>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</si>
  <si>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</si>
  <si>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</si>
  <si>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</si>
  <si>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</si>
  <si>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</si>
  <si>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</si>
  <si>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</si>
  <si>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</si>
  <si>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</si>
  <si>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</si>
  <si>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</si>
  <si>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</si>
  <si>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</si>
  <si>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</si>
  <si>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</si>
  <si>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</si>
  <si>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</si>
  <si>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</si>
  <si>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</si>
  <si>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</si>
  <si>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</si>
  <si>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</si>
  <si>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</si>
  <si>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</si>
  <si>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</si>
  <si>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</si>
  <si>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</si>
  <si>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</si>
  <si>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</si>
  <si>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</si>
  <si>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</si>
  <si>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</si>
  <si>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</si>
  <si>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</si>
  <si>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</si>
  <si>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</si>
  <si>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</si>
  <si>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</si>
  <si>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</si>
  <si>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</si>
  <si>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</si>
  <si>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</si>
  <si>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</si>
  <si>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</si>
  <si>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</si>
  <si>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</si>
  <si>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</si>
  <si>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</si>
  <si>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</si>
  <si>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</si>
  <si>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</si>
  <si>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</si>
  <si>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</si>
  <si>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</si>
  <si>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</si>
  <si>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</si>
  <si>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</si>
  <si>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</si>
  <si>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</si>
  <si>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</si>
  <si>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</si>
  <si>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</si>
  <si>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</si>
  <si>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</si>
  <si>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</si>
  <si>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</si>
  <si>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</si>
  <si>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</si>
  <si>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</si>
  <si>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</si>
  <si>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</si>
  <si>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</si>
  <si>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</si>
  <si>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</si>
  <si>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</si>
  <si>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</si>
  <si>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</si>
  <si>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</si>
  <si>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</si>
  <si>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</si>
  <si>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</si>
  <si>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</si>
  <si>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</si>
  <si>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</si>
  <si>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</si>
  <si>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</si>
  <si>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</si>
  <si>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</si>
  <si>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</si>
  <si>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</si>
  <si>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</si>
  <si>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</si>
  <si>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</si>
  <si>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</si>
  <si>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</si>
  <si>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</si>
  <si>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</si>
  <si>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</si>
  <si>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</si>
  <si>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</si>
  <si>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</si>
  <si>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</si>
  <si>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</si>
  <si>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</si>
  <si>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</si>
  <si>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</si>
  <si>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</si>
  <si>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</si>
  <si>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</si>
  <si>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</si>
  <si>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</si>
  <si>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</si>
  <si>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</si>
  <si>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</si>
  <si>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</si>
  <si>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</si>
  <si>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</si>
  <si>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</si>
  <si>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</si>
  <si>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</si>
  <si>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</si>
  <si>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</si>
  <si>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</si>
  <si>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</si>
  <si>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</si>
  <si>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</si>
  <si>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</si>
  <si>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</si>
  <si>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</si>
  <si>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</si>
  <si>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</si>
  <si>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</si>
  <si>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</si>
  <si>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</si>
  <si>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</si>
  <si>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</si>
  <si>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</si>
  <si>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</si>
  <si>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</si>
  <si>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</si>
  <si>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</si>
  <si>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</si>
  <si>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</si>
  <si>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</si>
  <si>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</si>
  <si>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</si>
  <si>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</si>
  <si>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</si>
  <si>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</si>
  <si>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</si>
  <si>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</si>
  <si>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</si>
  <si>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</si>
  <si>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</si>
  <si>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</si>
  <si>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</si>
  <si>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</si>
  <si>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</si>
  <si>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</si>
  <si>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</si>
  <si>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</si>
  <si>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</si>
  <si>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</si>
  <si>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</si>
  <si>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</si>
  <si>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</si>
  <si>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</si>
  <si>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</si>
  <si>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</si>
  <si>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</si>
  <si>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</si>
  <si>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</si>
  <si>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</si>
  <si>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</si>
  <si>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</si>
  <si>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</si>
  <si>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</si>
  <si>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</si>
  <si>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</si>
  <si>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</si>
  <si>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</si>
  <si>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</si>
  <si>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</si>
  <si>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</si>
  <si>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</si>
  <si>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</si>
  <si>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</si>
  <si>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</si>
  <si>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</si>
  <si>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</si>
  <si>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</si>
  <si>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</si>
  <si>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</si>
  <si>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</si>
  <si>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</si>
  <si>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</si>
  <si>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</si>
  <si>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</si>
  <si>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</si>
  <si>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</si>
  <si>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</si>
  <si>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</si>
  <si>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</si>
  <si>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</si>
  <si>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</si>
  <si>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</si>
  <si>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</si>
  <si>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</si>
  <si>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</si>
  <si>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</si>
  <si>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</si>
  <si>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</si>
  <si>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</si>
  <si>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</si>
  <si>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</si>
  <si>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</si>
  <si>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</si>
  <si>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</si>
  <si>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</si>
  <si>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</si>
  <si>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</si>
  <si>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</si>
  <si>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</si>
  <si>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</si>
  <si>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</si>
  <si>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</si>
  <si>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</si>
  <si>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</si>
  <si>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</si>
  <si>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</si>
  <si>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</si>
  <si>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</si>
  <si>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</si>
  <si>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</si>
  <si>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</si>
  <si>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</si>
  <si>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</si>
  <si>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</si>
  <si>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</si>
  <si>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</si>
  <si>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</si>
  <si>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</si>
  <si>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</si>
  <si>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</si>
  <si>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</si>
  <si>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</si>
  <si>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</si>
  <si>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</si>
  <si>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</si>
  <si>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</si>
  <si>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</si>
  <si>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</si>
  <si>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</si>
  <si>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</si>
  <si>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</si>
  <si>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</si>
  <si>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</si>
  <si>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</si>
  <si>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</si>
  <si>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</si>
  <si>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</si>
  <si>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</si>
  <si>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</si>
  <si>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</si>
  <si>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</si>
  <si>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</si>
  <si>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</si>
  <si>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</si>
  <si>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</si>
  <si>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</si>
  <si>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</si>
  <si>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</si>
  <si>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</si>
  <si>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</si>
  <si>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</si>
  <si>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</si>
  <si>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</si>
  <si>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</si>
  <si>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</si>
  <si>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</si>
  <si>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</si>
  <si>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</si>
  <si>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</si>
  <si>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</si>
  <si>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</si>
  <si>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</si>
  <si>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</si>
  <si>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</si>
  <si>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</si>
  <si>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</si>
  <si>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</si>
  <si>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</si>
  <si>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</si>
  <si>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</si>
  <si>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</si>
  <si>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</si>
  <si>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</si>
  <si>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</si>
  <si>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</si>
  <si>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</si>
  <si>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</si>
  <si>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</si>
  <si>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</si>
  <si>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</si>
  <si>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</si>
  <si>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</si>
  <si>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</si>
  <si>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</si>
  <si>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</si>
  <si>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</si>
  <si>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</si>
  <si>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</si>
  <si>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</si>
  <si>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</si>
  <si>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</si>
  <si>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</si>
  <si>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</si>
  <si>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</si>
  <si>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</si>
  <si>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</si>
  <si>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</si>
  <si>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</si>
  <si>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</si>
  <si>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</si>
  <si>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</si>
  <si>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</si>
  <si>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</si>
  <si>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</si>
  <si>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</si>
  <si>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</si>
  <si>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</si>
  <si>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</si>
  <si>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</si>
  <si>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</si>
  <si>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</si>
  <si>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</si>
  <si>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</si>
  <si>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</si>
  <si>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</si>
  <si>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</si>
  <si>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</si>
  <si>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</si>
  <si>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</si>
  <si>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</si>
  <si>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</si>
  <si>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</si>
  <si>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</si>
  <si>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</si>
  <si>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</si>
  <si>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</si>
  <si>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</si>
  <si>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</si>
  <si>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</si>
  <si>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</si>
  <si>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</si>
  <si>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</si>
  <si>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</si>
  <si>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</si>
  <si>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</si>
  <si>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</si>
  <si>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</si>
  <si>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</si>
  <si>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</si>
  <si>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</si>
  <si>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</si>
  <si>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</si>
  <si>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</si>
  <si>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</si>
  <si>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</si>
  <si>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</si>
  <si>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</si>
  <si>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</si>
  <si>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</si>
  <si>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</si>
  <si>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</si>
  <si>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</si>
  <si>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</si>
  <si>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</si>
  <si>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</si>
  <si>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</si>
  <si>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</si>
  <si>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</si>
  <si>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</si>
  <si>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</si>
  <si>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</si>
  <si>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</si>
  <si>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</si>
  <si>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</si>
  <si>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</si>
  <si>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</si>
  <si>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</si>
  <si>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</si>
  <si>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</si>
  <si>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</si>
  <si>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</si>
  <si>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</si>
  <si>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</si>
  <si>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</si>
  <si>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</si>
  <si>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</si>
  <si>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</si>
  <si>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</si>
  <si>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</si>
  <si>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</si>
  <si>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</si>
  <si>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</si>
  <si>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</si>
  <si>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</si>
  <si>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</si>
  <si>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</si>
  <si>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</si>
  <si>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</si>
  <si>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</si>
  <si>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</si>
  <si>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</si>
  <si>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</si>
  <si>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</si>
  <si>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</si>
  <si>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</si>
  <si>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</si>
  <si>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</si>
  <si>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</si>
  <si>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</si>
  <si>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</si>
  <si>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</si>
  <si>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</si>
  <si>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</si>
  <si>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</si>
  <si>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</si>
  <si>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</si>
  <si>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</si>
  <si>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</si>
  <si>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</si>
  <si>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</si>
  <si>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</si>
  <si>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</si>
  <si>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</si>
  <si>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</si>
  <si>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</si>
  <si>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</si>
  <si>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</si>
  <si>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</si>
  <si>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</si>
  <si>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</si>
  <si>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</si>
  <si>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</si>
  <si>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</si>
  <si>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</si>
  <si>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</si>
  <si>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</si>
  <si>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</si>
  <si>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</si>
  <si>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</si>
  <si>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</si>
  <si>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</si>
  <si>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</si>
  <si>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</si>
  <si>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</si>
  <si>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</si>
  <si>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</si>
  <si>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</si>
  <si>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</si>
  <si>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</si>
  <si>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</si>
  <si>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</si>
  <si>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</si>
  <si>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</si>
  <si>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</si>
  <si>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</si>
  <si>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</si>
  <si>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</si>
  <si>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</si>
  <si>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</si>
  <si>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</si>
  <si>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</si>
  <si>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</si>
  <si>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</si>
  <si>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</si>
  <si>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</si>
  <si>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</si>
  <si>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</si>
  <si>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</si>
  <si>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</si>
  <si>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</si>
  <si>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</si>
  <si>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</si>
  <si>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</si>
  <si>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</si>
  <si>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</si>
  <si>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</si>
  <si>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</si>
  <si>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</si>
  <si>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</si>
  <si>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</si>
  <si>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</si>
  <si>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</si>
  <si>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</si>
  <si>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</si>
  <si>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</si>
  <si>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</si>
  <si>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</si>
  <si>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</si>
  <si>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</si>
  <si>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</si>
  <si>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</si>
  <si>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</si>
  <si>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</si>
  <si>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</si>
  <si>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</si>
  <si>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</si>
  <si>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</si>
  <si>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</si>
  <si>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</si>
  <si>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</si>
  <si>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</si>
  <si>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</si>
  <si>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</si>
  <si>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</si>
  <si>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</si>
  <si>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</si>
  <si>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</si>
  <si>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</si>
  <si>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</si>
  <si>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</si>
  <si>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</si>
  <si>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</si>
  <si>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</si>
  <si>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</si>
  <si>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</si>
  <si>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</si>
  <si>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</si>
  <si>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</si>
  <si>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</si>
  <si>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</si>
  <si>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</si>
  <si>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</si>
  <si>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</si>
  <si>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</si>
  <si>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</si>
  <si>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</si>
  <si>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</si>
  <si>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</si>
  <si>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</si>
  <si>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</si>
  <si>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</si>
  <si>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</si>
  <si>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</si>
  <si>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</si>
  <si>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</si>
  <si>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</si>
  <si>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</si>
  <si>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</si>
  <si>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</si>
  <si>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</si>
  <si>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</si>
  <si>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</si>
  <si>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</si>
  <si>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</si>
  <si>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</si>
  <si>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</si>
  <si>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</si>
  <si>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</si>
  <si>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</si>
  <si>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</si>
  <si>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</si>
  <si>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</si>
  <si>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</si>
  <si>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</si>
  <si>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</si>
  <si>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</si>
  <si>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</si>
  <si>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</si>
  <si>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</si>
  <si>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</si>
  <si>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</si>
  <si>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</si>
  <si>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</si>
  <si>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</si>
  <si>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</si>
  <si>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</si>
  <si>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</si>
  <si>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</si>
  <si>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</si>
  <si>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</si>
  <si>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</si>
  <si>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</si>
  <si>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</si>
  <si>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</si>
  <si>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</si>
  <si>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</si>
  <si>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</si>
  <si>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</si>
  <si>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</si>
  <si>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</si>
  <si>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</si>
  <si>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</si>
  <si>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</si>
  <si>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</si>
  <si>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</si>
  <si>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</si>
  <si>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</si>
  <si>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</si>
  <si>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</si>
  <si>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</si>
  <si>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</si>
  <si>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</si>
  <si>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</si>
  <si>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</si>
  <si>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</si>
  <si>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</si>
  <si>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</si>
  <si>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</si>
  <si>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</si>
  <si>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</si>
  <si>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</si>
  <si>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</si>
  <si>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</si>
  <si>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</si>
  <si>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</si>
  <si>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</si>
  <si>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</si>
  <si>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</si>
  <si>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</si>
  <si>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</si>
  <si>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</si>
  <si>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</si>
  <si>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</si>
  <si>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</si>
  <si>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</si>
  <si>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</si>
  <si>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</si>
  <si>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</si>
  <si>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</si>
  <si>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</si>
  <si>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</si>
  <si>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</si>
  <si>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</si>
  <si>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</si>
  <si>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</si>
  <si>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</si>
  <si>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</si>
  <si>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</si>
  <si>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</si>
  <si>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</si>
  <si>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</si>
  <si>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</si>
  <si>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</si>
  <si>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</si>
  <si>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</si>
  <si>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</si>
  <si>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</si>
  <si>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</si>
  <si>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</si>
  <si>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</si>
  <si>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</si>
  <si>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</si>
  <si>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</si>
  <si>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</si>
  <si>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</si>
  <si>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</si>
  <si>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</si>
  <si>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</si>
  <si>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</si>
  <si>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</si>
  <si>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</si>
  <si>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</si>
  <si>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</si>
  <si>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</si>
  <si>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</si>
  <si>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</si>
  <si>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</si>
  <si>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</si>
  <si>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</si>
  <si>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</si>
  <si>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</si>
  <si>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</si>
  <si>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</si>
  <si>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</si>
  <si>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</si>
  <si>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</si>
  <si>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</si>
  <si>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</si>
  <si>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</si>
  <si>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</si>
  <si>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</si>
  <si>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</si>
  <si>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</si>
  <si>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</si>
  <si>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</si>
  <si>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</si>
  <si>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</si>
  <si>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</si>
  <si>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</si>
  <si>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</si>
  <si>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</si>
  <si>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</si>
  <si>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</si>
  <si>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</si>
  <si>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</si>
  <si>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</si>
  <si>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</si>
  <si>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</si>
  <si>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</si>
  <si>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</si>
  <si>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</si>
  <si>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</si>
  <si>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</si>
  <si>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</si>
  <si>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</si>
  <si>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</si>
  <si>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</si>
  <si>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</si>
  <si>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</si>
  <si>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</si>
  <si>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</si>
  <si>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</si>
  <si>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</si>
  <si>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</si>
  <si>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</si>
  <si>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</si>
  <si>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</si>
  <si>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</si>
  <si>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</si>
  <si>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</si>
  <si>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</si>
  <si>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</si>
  <si>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</si>
  <si>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</si>
  <si>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</si>
  <si>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</si>
  <si>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</si>
  <si>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</si>
  <si>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</si>
  <si>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</si>
  <si>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</si>
  <si>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</si>
  <si>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</si>
  <si>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</si>
  <si>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</si>
  <si>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</si>
  <si>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</si>
  <si>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</si>
  <si>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</si>
  <si>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</si>
  <si>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</si>
  <si>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</si>
  <si>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</si>
  <si>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</si>
  <si>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</si>
  <si>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</si>
  <si>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</si>
  <si>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</si>
  <si>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</si>
  <si>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</si>
  <si>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</si>
  <si>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</si>
  <si>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</si>
  <si>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</si>
  <si>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</si>
  <si>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</si>
  <si>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</si>
  <si>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</si>
  <si>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</si>
  <si>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</si>
  <si>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</si>
  <si>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</si>
  <si>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</si>
  <si>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</si>
  <si>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</si>
  <si>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</si>
  <si>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</si>
  <si>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</si>
  <si>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</si>
  <si>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</si>
  <si>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</si>
  <si>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</si>
  <si>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</si>
  <si>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</si>
  <si>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</si>
  <si>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</si>
  <si>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</si>
  <si>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</si>
  <si>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</si>
  <si>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</si>
  <si>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</si>
  <si>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</si>
  <si>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</si>
  <si>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</si>
  <si>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</si>
  <si>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</si>
  <si>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</si>
  <si>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</si>
  <si>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</si>
  <si>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</si>
  <si>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</si>
  <si>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</si>
  <si>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</si>
  <si>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</si>
  <si>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</si>
  <si>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</si>
  <si>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</si>
  <si>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</si>
  <si>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</si>
  <si>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</si>
  <si>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</si>
  <si>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</si>
  <si>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</si>
  <si>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</si>
  <si>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</si>
  <si>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</si>
  <si>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</si>
  <si>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</si>
  <si>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</si>
  <si>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</si>
  <si>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</si>
  <si>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</si>
  <si>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</si>
  <si>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</si>
  <si>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</si>
  <si>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</si>
  <si>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</si>
  <si>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</si>
  <si>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</si>
  <si>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</si>
  <si>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</si>
  <si>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</si>
  <si>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</si>
  <si>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</si>
  <si>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</si>
  <si>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</si>
  <si>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</si>
  <si>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</si>
  <si>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</si>
  <si>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</si>
  <si>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</si>
  <si>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</si>
  <si>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</si>
  <si>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</si>
  <si>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</si>
  <si>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</si>
  <si>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</si>
  <si>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</si>
  <si>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</si>
  <si>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</si>
  <si>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</si>
  <si>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</si>
  <si>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</si>
  <si>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</si>
  <si>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</si>
  <si>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</si>
  <si>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</si>
  <si>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</si>
  <si>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</si>
  <si>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</si>
  <si>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</si>
  <si>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</si>
  <si>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</si>
  <si>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</si>
  <si>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</si>
  <si>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</si>
  <si>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</si>
  <si>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</si>
  <si>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</si>
  <si>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</si>
  <si>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</si>
  <si>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</si>
  <si>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</si>
  <si>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</si>
  <si>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</si>
  <si>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</si>
  <si>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</si>
  <si>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</si>
  <si>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</si>
  <si>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</si>
  <si>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</si>
  <si>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</si>
  <si>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</si>
  <si>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</si>
  <si>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</si>
  <si>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</si>
  <si>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</si>
  <si>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</si>
  <si>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</si>
  <si>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</si>
  <si>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</si>
  <si>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</si>
  <si>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</si>
  <si>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</si>
  <si>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</si>
  <si>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</si>
  <si>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</si>
  <si>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</si>
  <si>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</si>
  <si>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</si>
  <si>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</si>
  <si>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</si>
  <si>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</si>
  <si>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</si>
  <si>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</si>
  <si>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</si>
  <si>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</si>
  <si>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</si>
  <si>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</si>
  <si>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</si>
  <si>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</si>
  <si>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</si>
  <si>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</si>
  <si>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</si>
  <si>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</si>
  <si>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</si>
  <si>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</si>
  <si>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</si>
  <si>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</si>
  <si>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</si>
  <si>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</si>
  <si>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</si>
  <si>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</si>
  <si>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</si>
  <si>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</si>
  <si>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</si>
  <si>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</si>
  <si>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</si>
  <si>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</si>
  <si>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</si>
  <si>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</si>
  <si>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</si>
  <si>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</si>
  <si>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</si>
  <si>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</si>
  <si>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</si>
  <si>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</si>
  <si>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</si>
  <si>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</si>
  <si>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</si>
  <si>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</si>
  <si>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</si>
  <si>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</si>
  <si>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</si>
  <si>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</si>
  <si>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</si>
  <si>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</si>
  <si>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</si>
  <si>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</si>
  <si>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</si>
  <si>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</si>
  <si>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</si>
  <si>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</si>
  <si>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</si>
  <si>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</si>
  <si>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</si>
  <si>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</si>
  <si>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</si>
  <si>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</si>
  <si>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</si>
  <si>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</si>
  <si>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</si>
  <si>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</si>
  <si>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</si>
  <si>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</si>
  <si>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</si>
  <si>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</si>
  <si>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</si>
  <si>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</si>
  <si>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</si>
  <si>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</si>
  <si>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</si>
  <si>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</si>
  <si>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</si>
  <si>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</si>
  <si>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</si>
  <si>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</si>
  <si>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</si>
  <si>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</si>
  <si>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</si>
  <si>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</si>
  <si>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</si>
  <si>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</si>
  <si>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</si>
  <si>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</si>
  <si>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</si>
  <si>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</si>
  <si>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</si>
  <si>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</si>
  <si>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</si>
  <si>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</si>
  <si>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</si>
  <si>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</si>
  <si>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</si>
  <si>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</si>
  <si>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</si>
  <si>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</si>
  <si>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</si>
  <si>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</si>
  <si>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</si>
  <si>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</si>
  <si>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</si>
  <si>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</si>
  <si>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</si>
  <si>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</si>
  <si>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</si>
  <si>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</si>
  <si>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</si>
  <si>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</si>
  <si>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</si>
  <si>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</si>
  <si>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</si>
  <si>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</si>
  <si>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</si>
  <si>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</si>
  <si>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</si>
  <si>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</si>
  <si>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</si>
  <si>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</si>
  <si>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</si>
  <si>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</si>
  <si>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</si>
  <si>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</si>
  <si>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</si>
  <si>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</si>
  <si>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</si>
  <si>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</si>
  <si>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</si>
  <si>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</si>
  <si>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</si>
  <si>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</si>
  <si>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</si>
  <si>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</si>
  <si>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</si>
  <si>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</si>
  <si>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</si>
  <si>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</si>
  <si>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</si>
  <si>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</si>
  <si>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</si>
  <si>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</si>
  <si>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</si>
  <si>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</si>
  <si>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</si>
  <si>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</si>
  <si>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</si>
  <si>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</si>
  <si>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</si>
  <si>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</si>
  <si>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</si>
  <si>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</si>
  <si>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</si>
  <si>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</si>
  <si>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</si>
  <si>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</si>
  <si>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</si>
  <si>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</si>
  <si>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</si>
  <si>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</si>
  <si>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</si>
  <si>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</si>
  <si>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</si>
  <si>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</si>
  <si>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</si>
  <si>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</si>
  <si>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</si>
  <si>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</si>
  <si>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</si>
  <si>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</si>
  <si>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</si>
  <si>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</si>
  <si>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</si>
  <si>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</si>
  <si>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</si>
  <si>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</si>
  <si>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</si>
  <si>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</si>
  <si>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</si>
  <si>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</si>
  <si>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</si>
  <si>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</si>
  <si>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</si>
  <si>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</si>
  <si>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</si>
  <si>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</si>
  <si>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</si>
  <si>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</si>
  <si>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</si>
  <si>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</si>
  <si>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</si>
  <si>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</si>
  <si>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</si>
  <si>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</si>
  <si>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</si>
  <si>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</si>
  <si>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</si>
  <si>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</si>
  <si>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</si>
  <si>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</si>
  <si>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</si>
  <si>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</si>
  <si>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</si>
  <si>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</si>
  <si>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</si>
  <si>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</si>
  <si>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</si>
  <si>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</si>
  <si>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</si>
  <si>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</si>
  <si>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</si>
  <si>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</si>
  <si>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</si>
  <si>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</si>
  <si>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</si>
  <si>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</si>
  <si>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</si>
  <si>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</si>
  <si>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</si>
  <si>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</si>
  <si>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</si>
  <si>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</si>
  <si>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</si>
  <si>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</si>
  <si>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</si>
  <si>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</si>
  <si>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</si>
  <si>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</si>
  <si>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</si>
  <si>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</si>
  <si>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</si>
  <si>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</si>
  <si>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</si>
  <si>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</si>
  <si>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</si>
  <si>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</si>
  <si>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</si>
  <si>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</si>
  <si>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</si>
  <si>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</si>
  <si>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</si>
  <si>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</si>
  <si>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</si>
  <si>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</si>
  <si>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</si>
  <si>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</si>
  <si>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</si>
  <si>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</si>
  <si>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</si>
  <si>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</si>
  <si>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</si>
  <si>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</si>
  <si>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</si>
  <si>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</si>
  <si>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</si>
  <si>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</si>
  <si>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</si>
  <si>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</si>
  <si>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</si>
  <si>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</si>
  <si>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</si>
  <si>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</si>
  <si>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</si>
  <si>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</si>
  <si>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</si>
  <si>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</si>
  <si>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</si>
  <si>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</si>
  <si>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</si>
  <si>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</si>
  <si>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</si>
  <si>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</si>
  <si>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</si>
  <si>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</si>
  <si>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</si>
  <si>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</si>
  <si>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</si>
  <si>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</si>
  <si>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</si>
  <si>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</si>
  <si>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</si>
  <si>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</si>
  <si>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</si>
  <si>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</si>
  <si>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</si>
  <si>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</si>
  <si>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</si>
  <si>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</si>
  <si>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</si>
  <si>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</si>
  <si>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</si>
  <si>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</si>
  <si>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</si>
  <si>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</si>
  <si>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</si>
  <si>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</si>
  <si>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</si>
  <si>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</si>
  <si>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</si>
  <si>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</si>
  <si>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</si>
  <si>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</si>
  <si>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</si>
  <si>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</si>
  <si>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</si>
  <si>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</si>
  <si>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</si>
  <si>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</si>
  <si>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</si>
  <si>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</si>
  <si>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</si>
  <si>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</si>
  <si>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</si>
  <si>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</si>
  <si>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</si>
  <si>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</si>
  <si>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</si>
  <si>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</si>
  <si>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</si>
  <si>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</si>
  <si>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</si>
  <si>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</si>
  <si>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</si>
  <si>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</si>
  <si>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</si>
  <si>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</si>
  <si>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</si>
  <si>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</si>
  <si>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</si>
  <si>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</si>
  <si>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</si>
  <si>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</si>
  <si>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</si>
  <si>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</si>
  <si>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</si>
  <si>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</si>
  <si>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</si>
  <si>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</si>
  <si>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</si>
  <si>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</si>
  <si>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</si>
  <si>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</si>
  <si>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</si>
  <si>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</si>
  <si>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</si>
  <si>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</si>
  <si>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</si>
  <si>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</si>
  <si>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</si>
  <si>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</si>
  <si>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</si>
  <si>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</si>
  <si>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</si>
  <si>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</si>
  <si>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</si>
  <si>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</si>
  <si>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</si>
  <si>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</si>
  <si>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</si>
  <si>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</si>
  <si>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</si>
  <si>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</si>
  <si>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</si>
  <si>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</si>
  <si>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</si>
  <si>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</si>
  <si>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</si>
  <si>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</si>
  <si>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</si>
  <si>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</si>
  <si>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</si>
  <si>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</si>
  <si>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</si>
  <si>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</si>
  <si>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</si>
  <si>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</si>
  <si>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</si>
  <si>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</si>
  <si>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</si>
  <si>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</si>
  <si>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</si>
  <si>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</si>
  <si>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</si>
  <si>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</si>
  <si>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</si>
  <si>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</si>
  <si>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</si>
  <si>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</si>
  <si>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</si>
  <si>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</si>
  <si>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</si>
  <si>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</si>
  <si>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</si>
  <si>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</si>
  <si>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</si>
  <si>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</si>
  <si>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</si>
  <si>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</si>
  <si>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</si>
  <si>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</si>
  <si>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</si>
  <si>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</si>
  <si>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</si>
  <si>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</si>
  <si>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</si>
  <si>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</si>
  <si>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</si>
  <si>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</si>
  <si>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</si>
  <si>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</si>
  <si>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</si>
  <si>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</si>
  <si>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</si>
  <si>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</si>
  <si>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</si>
  <si>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</si>
  <si>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</si>
  <si>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</si>
  <si>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</si>
  <si>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</si>
  <si>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</si>
  <si>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</si>
  <si>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</si>
  <si>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</si>
  <si>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</si>
  <si>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</si>
  <si>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</si>
  <si>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</si>
  <si>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</si>
  <si>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</si>
  <si>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</si>
  <si>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</si>
  <si>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</si>
  <si>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</si>
  <si>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</si>
  <si>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</si>
  <si>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</si>
  <si>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</si>
  <si>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</si>
  <si>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</si>
  <si>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</si>
  <si>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</si>
  <si>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</si>
  <si>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</si>
  <si>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</si>
  <si>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</si>
  <si>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</si>
  <si>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</si>
  <si>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</si>
  <si>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</si>
  <si>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</si>
  <si>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</si>
  <si>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</si>
  <si>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</si>
  <si>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</si>
  <si>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</si>
  <si>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</si>
  <si>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</si>
  <si>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</si>
  <si>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</si>
  <si>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</si>
  <si>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</si>
  <si>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</si>
  <si>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</si>
  <si>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</si>
  <si>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</si>
  <si>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</si>
  <si>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</si>
  <si>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</si>
  <si>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</si>
  <si>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</si>
  <si>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</si>
  <si>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</si>
  <si>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</si>
  <si>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</si>
  <si>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</si>
  <si>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</si>
  <si>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</si>
  <si>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</si>
  <si>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</si>
  <si>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</si>
  <si>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</si>
  <si>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</si>
  <si>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</si>
  <si>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</si>
  <si>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</si>
  <si>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</si>
  <si>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</si>
  <si>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</si>
  <si>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</si>
  <si>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</si>
  <si>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</si>
  <si>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</si>
  <si>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</si>
  <si>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</si>
  <si>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</si>
  <si>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</si>
  <si>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</si>
  <si>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</si>
  <si>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</si>
  <si>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</si>
  <si>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</si>
  <si>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</si>
  <si>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</si>
  <si>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</si>
  <si>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</si>
  <si>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</si>
  <si>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</si>
  <si>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</si>
  <si>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</si>
  <si>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</si>
  <si>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</si>
  <si>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</si>
  <si>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</si>
  <si>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</si>
  <si>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</si>
  <si>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</si>
  <si>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</si>
  <si>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</si>
  <si>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</si>
  <si>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</si>
  <si>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</si>
  <si>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</si>
  <si>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</si>
  <si>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</si>
  <si>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</si>
  <si>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</si>
  <si>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</si>
  <si>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</si>
  <si>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</si>
  <si>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</si>
  <si>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</si>
  <si>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</si>
  <si>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</si>
  <si>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</si>
  <si>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</si>
  <si>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</si>
  <si>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</si>
  <si>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</si>
  <si>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</si>
  <si>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</si>
  <si>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</si>
  <si>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</si>
  <si>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</si>
  <si>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</si>
  <si>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</si>
  <si>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</si>
  <si>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</si>
  <si>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</si>
  <si>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</si>
  <si>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</si>
  <si>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</si>
  <si>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</si>
  <si>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</si>
  <si>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</si>
  <si>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</si>
  <si>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</si>
  <si>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</si>
  <si>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</si>
  <si>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</si>
  <si>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</si>
  <si>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</si>
  <si>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</si>
  <si>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</si>
  <si>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</si>
  <si>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</si>
  <si>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</si>
  <si>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</si>
  <si>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</si>
  <si>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</si>
  <si>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</si>
  <si>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</si>
  <si>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</si>
  <si>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</si>
  <si>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</si>
  <si>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</si>
  <si>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</si>
  <si>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</si>
  <si>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</si>
  <si>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</si>
  <si>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</si>
  <si>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</si>
  <si>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</si>
  <si>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</si>
  <si>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</si>
  <si>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</si>
  <si>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</si>
  <si>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</si>
  <si>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</si>
  <si>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</si>
  <si>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</si>
  <si>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</si>
  <si>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</si>
  <si>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</si>
  <si>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</si>
  <si>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</si>
  <si>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</si>
  <si>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</si>
  <si>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</si>
  <si>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</si>
  <si>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</si>
  <si>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</si>
  <si>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</si>
  <si>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</si>
  <si>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</si>
  <si>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</si>
  <si>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</si>
  <si>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</si>
  <si>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</si>
  <si>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</si>
  <si>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</si>
  <si>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</si>
  <si>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</si>
  <si>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</si>
  <si>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</si>
  <si>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</si>
  <si>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</si>
  <si>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</si>
  <si>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</si>
  <si>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</si>
  <si>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</si>
  <si>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</si>
  <si>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</si>
  <si>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</si>
  <si>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</si>
  <si>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</si>
  <si>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</si>
  <si>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</si>
  <si>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</si>
  <si>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</si>
  <si>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</si>
  <si>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</si>
  <si>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</si>
  <si>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</si>
  <si>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</si>
  <si>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</si>
  <si>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</si>
  <si>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</si>
  <si>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</si>
  <si>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</si>
  <si>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</si>
  <si>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</si>
  <si>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</si>
  <si>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</si>
  <si>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</si>
  <si>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</si>
  <si>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</si>
  <si>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</si>
  <si>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</si>
  <si>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</si>
  <si>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</si>
  <si>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</si>
  <si>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</si>
  <si>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</si>
  <si>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</si>
  <si>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</si>
  <si>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</si>
  <si>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</si>
  <si>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</si>
  <si>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</si>
  <si>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</si>
  <si>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</si>
  <si>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</si>
  <si>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</si>
  <si>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</si>
  <si>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</si>
  <si>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</si>
  <si>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</si>
  <si>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</si>
  <si>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</si>
  <si>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</si>
  <si>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</si>
  <si>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</si>
  <si>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</si>
  <si>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</si>
  <si>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</si>
  <si>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</si>
  <si>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</si>
  <si>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</si>
  <si>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</si>
  <si>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</si>
  <si>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</si>
  <si>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</si>
  <si>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</si>
  <si>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</si>
  <si>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</si>
  <si>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</si>
  <si>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</si>
  <si>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</si>
  <si>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</si>
  <si>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</si>
  <si>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</si>
  <si>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</si>
  <si>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</si>
  <si>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</si>
  <si>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</si>
  <si>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</si>
  <si>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</si>
  <si>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</si>
  <si>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</si>
  <si>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</si>
  <si>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</si>
  <si>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</si>
  <si>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</si>
  <si>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</si>
  <si>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</si>
  <si>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</si>
  <si>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</si>
  <si>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</si>
  <si>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</si>
  <si>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</si>
  <si>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</si>
  <si>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</si>
  <si>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</si>
  <si>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</si>
  <si>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</si>
  <si>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</si>
  <si>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</si>
  <si>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</si>
  <si>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</si>
  <si>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</si>
  <si>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</si>
  <si>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</si>
  <si>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</si>
  <si>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</si>
  <si>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</si>
  <si>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</si>
  <si>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</si>
  <si>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</si>
  <si>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</si>
  <si>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</si>
  <si>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</si>
  <si>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</si>
  <si>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</si>
  <si>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</si>
  <si>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</si>
  <si>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</si>
  <si>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</si>
  <si>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</si>
  <si>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</si>
  <si>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</si>
  <si>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</si>
  <si>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</si>
  <si>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</si>
  <si>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</si>
  <si>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</si>
  <si>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</si>
  <si>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</si>
  <si>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</si>
  <si>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</si>
  <si>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</si>
  <si>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</si>
  <si>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</si>
  <si>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</si>
  <si>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</si>
  <si>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</si>
  <si>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</si>
  <si>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</si>
  <si>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</si>
  <si>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</si>
  <si>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</si>
  <si>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</si>
  <si>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</si>
  <si>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</si>
  <si>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</si>
  <si>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</si>
  <si>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</si>
  <si>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</si>
  <si>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</si>
  <si>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</si>
  <si>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</si>
  <si>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</si>
  <si>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</si>
  <si>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</si>
  <si>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</si>
  <si>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</si>
  <si>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</si>
  <si>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</si>
  <si>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</si>
  <si>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</si>
  <si>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</si>
  <si>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</si>
  <si>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</si>
  <si>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</si>
  <si>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</si>
  <si>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</si>
  <si>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</si>
  <si>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</si>
  <si>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</si>
  <si>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</si>
  <si>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</si>
  <si>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</si>
  <si>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</si>
  <si>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</si>
  <si>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</si>
  <si>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</si>
  <si>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</si>
  <si>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</si>
  <si>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</si>
  <si>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</si>
  <si>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</si>
  <si>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</si>
  <si>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</si>
  <si>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</si>
  <si>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</si>
  <si>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</si>
  <si>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</si>
  <si>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</si>
  <si>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</si>
  <si>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</si>
  <si>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</si>
  <si>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</si>
  <si>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</si>
  <si>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</si>
  <si>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</si>
  <si>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</si>
  <si>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</si>
  <si>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</si>
  <si>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</si>
  <si>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</si>
  <si>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</si>
  <si>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</si>
  <si>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</si>
  <si>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</si>
  <si>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</si>
  <si>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</si>
  <si>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</si>
  <si>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</si>
  <si>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</si>
  <si>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</si>
  <si>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</si>
  <si>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</si>
  <si>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</si>
  <si>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</si>
  <si>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</si>
  <si>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</si>
  <si>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</si>
  <si>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</si>
  <si>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</si>
  <si>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</si>
  <si>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</si>
  <si>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</si>
  <si>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</si>
  <si>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</si>
  <si>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</si>
  <si>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</si>
  <si>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</si>
  <si>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</si>
  <si>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</si>
  <si>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</si>
  <si>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</si>
  <si>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</si>
  <si>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</si>
  <si>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</si>
  <si>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</si>
  <si>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</si>
  <si>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</si>
  <si>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</si>
  <si>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</si>
  <si>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</si>
  <si>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</si>
  <si>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</si>
  <si>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</si>
  <si>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</si>
  <si>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</si>
  <si>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</si>
  <si>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</si>
  <si>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</si>
  <si>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</si>
  <si>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</si>
  <si>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</si>
  <si>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</si>
  <si>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</si>
  <si>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</si>
  <si>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</si>
  <si>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</si>
  <si>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</si>
  <si>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</si>
  <si>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</si>
  <si>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</si>
  <si>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</si>
  <si>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</si>
  <si>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</si>
  <si>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</si>
  <si>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</si>
  <si>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</si>
  <si>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</si>
  <si>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</si>
  <si>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</si>
  <si>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</si>
  <si>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</si>
  <si>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</si>
  <si>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</si>
  <si>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</si>
  <si>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</si>
  <si>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</si>
  <si>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</si>
  <si>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</si>
  <si>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</si>
  <si>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</si>
  <si>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</si>
  <si>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</si>
  <si>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</si>
  <si>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</si>
  <si>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</si>
  <si>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</si>
  <si>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</si>
  <si>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</si>
  <si>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</si>
  <si>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</si>
  <si>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</si>
  <si>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</si>
  <si>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</si>
  <si>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</si>
  <si>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</si>
  <si>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</si>
  <si>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</si>
  <si>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</si>
  <si>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</si>
  <si>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</si>
  <si>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</si>
  <si>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</si>
  <si>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</si>
  <si>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</si>
  <si>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</si>
  <si>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</si>
  <si>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</si>
  <si>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</si>
  <si>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</si>
  <si>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</si>
  <si>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</si>
  <si>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</si>
  <si>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</si>
  <si>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</si>
  <si>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</si>
  <si>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</si>
  <si>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</si>
  <si>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</si>
  <si>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</si>
  <si>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</si>
  <si>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</si>
  <si>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</si>
  <si>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</si>
  <si>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</si>
  <si>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</si>
  <si>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</si>
  <si>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</si>
  <si>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</si>
  <si>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</si>
  <si>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</si>
  <si>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</si>
  <si>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</si>
  <si>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</si>
  <si>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</si>
  <si>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</si>
  <si>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</si>
  <si>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</si>
  <si>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</si>
  <si>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</si>
  <si>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</si>
  <si>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</si>
  <si>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</si>
  <si>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</si>
  <si>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</si>
  <si>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</si>
  <si>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</si>
  <si>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</si>
  <si>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</si>
  <si>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</si>
  <si>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</si>
  <si>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</si>
  <si>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</si>
  <si>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</si>
  <si>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</si>
  <si>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</si>
  <si>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</si>
  <si>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</si>
  <si>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</si>
  <si>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</si>
  <si>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</si>
  <si>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</si>
  <si>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</si>
  <si>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</si>
  <si>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</si>
  <si>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</si>
  <si>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</si>
  <si>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</si>
  <si>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</si>
  <si>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</si>
  <si>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</si>
  <si>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</si>
  <si>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</si>
  <si>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</si>
  <si>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</si>
  <si>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</si>
  <si>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</si>
  <si>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</si>
  <si>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</si>
  <si>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</si>
  <si>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</si>
  <si>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</si>
  <si>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</si>
  <si>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</si>
  <si>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</si>
  <si>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</si>
  <si>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</si>
  <si>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</si>
  <si>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</si>
  <si>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</si>
  <si>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</si>
  <si>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</si>
  <si>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</si>
  <si>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</si>
  <si>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</si>
  <si>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</si>
  <si>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</si>
  <si>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</si>
  <si>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</si>
  <si>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</si>
  <si>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</si>
  <si>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</si>
  <si>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</si>
  <si>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</si>
  <si>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</si>
  <si>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</si>
  <si>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</si>
  <si>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</si>
  <si>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</si>
  <si>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</si>
  <si>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</si>
  <si>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</si>
  <si>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</si>
  <si>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</si>
  <si>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</si>
  <si>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</si>
  <si>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</si>
  <si>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</si>
  <si>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</si>
  <si>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</si>
  <si>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</si>
  <si>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</si>
  <si>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</si>
  <si>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</si>
  <si>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</si>
  <si>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</si>
  <si>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</si>
  <si>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</si>
  <si>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</si>
  <si>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</si>
  <si>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</si>
  <si>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</si>
  <si>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</si>
  <si>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</si>
  <si>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</si>
  <si>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</si>
  <si>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</si>
  <si>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</si>
  <si>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</si>
  <si>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</si>
  <si>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</si>
  <si>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</si>
  <si>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</si>
  <si>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</si>
  <si>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</si>
  <si>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</si>
  <si>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</si>
  <si>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</si>
  <si>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</si>
  <si>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</si>
  <si>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</si>
  <si>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</si>
  <si>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</si>
  <si>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</si>
  <si>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</si>
  <si>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</si>
  <si>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</si>
  <si>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</si>
  <si>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</si>
  <si>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</si>
  <si>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</si>
  <si>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</si>
  <si>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</si>
  <si>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</si>
  <si>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</si>
  <si>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</si>
  <si>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</si>
  <si>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</si>
  <si>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</si>
  <si>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</si>
  <si>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</si>
  <si>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</si>
  <si>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</si>
  <si>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</si>
  <si>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</si>
  <si>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</si>
  <si>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</si>
  <si>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</si>
  <si>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</si>
  <si>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</si>
  <si>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</si>
  <si>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</si>
  <si>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</si>
  <si>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</si>
  <si>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</si>
  <si>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</si>
  <si>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</si>
  <si>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</si>
  <si>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</si>
  <si>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</si>
  <si>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</si>
  <si>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</si>
  <si>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</si>
  <si>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</si>
  <si>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</si>
  <si>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</si>
  <si>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</si>
  <si>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</si>
  <si>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</si>
  <si>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</si>
  <si>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</si>
  <si>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</si>
  <si>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</si>
  <si>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</si>
  <si>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</si>
  <si>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</si>
  <si>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</si>
  <si>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</si>
  <si>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</si>
  <si>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</si>
  <si>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</si>
  <si>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</si>
  <si>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</si>
  <si>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</si>
  <si>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</si>
  <si>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</si>
  <si>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</si>
  <si>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</si>
  <si>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</si>
  <si>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</si>
  <si>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</si>
  <si>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</si>
  <si>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</si>
  <si>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</si>
  <si>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</si>
  <si>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</si>
  <si>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</si>
  <si>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</si>
  <si>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</si>
  <si>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</si>
  <si>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</si>
  <si>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</si>
  <si>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</si>
  <si>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</si>
  <si>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</si>
  <si>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</si>
  <si>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</si>
  <si>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</si>
  <si>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</si>
  <si>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</si>
  <si>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</si>
  <si>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</si>
  <si>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</si>
  <si>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</si>
  <si>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</si>
  <si>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</si>
  <si>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</si>
  <si>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</si>
  <si>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</si>
  <si>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</si>
  <si>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</si>
  <si>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</si>
  <si>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</si>
  <si>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</si>
  <si>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</si>
  <si>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</si>
  <si>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</si>
  <si>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</si>
  <si>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</si>
  <si>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</si>
  <si>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</si>
  <si>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</si>
  <si>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</si>
  <si>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</si>
  <si>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</si>
  <si>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</si>
  <si>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</si>
  <si>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</si>
  <si>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</si>
  <si>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</si>
  <si>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</si>
  <si>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</si>
  <si>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</si>
  <si>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</si>
  <si>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</si>
  <si>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</si>
  <si>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</si>
  <si>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</si>
  <si>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</si>
  <si>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</si>
  <si>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</si>
  <si>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</si>
  <si>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</si>
  <si>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</si>
  <si>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</si>
  <si>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</si>
  <si>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</si>
  <si>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</si>
  <si>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</si>
  <si>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</si>
  <si>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</si>
  <si>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</si>
  <si>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</si>
  <si>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</si>
  <si>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</si>
  <si>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</si>
  <si>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</si>
  <si>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</si>
  <si>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</si>
  <si>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</si>
  <si>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</si>
  <si>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</si>
  <si>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</si>
  <si>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</si>
  <si>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</si>
  <si>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</si>
  <si>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</si>
  <si>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</si>
  <si>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</si>
  <si>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</si>
  <si>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</si>
  <si>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</si>
  <si>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</si>
  <si>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</si>
  <si>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</si>
  <si>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</si>
  <si>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</si>
  <si>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</si>
  <si>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</si>
  <si>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</si>
  <si>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</si>
  <si>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</si>
  <si>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</si>
  <si>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</si>
  <si>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</si>
  <si>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</si>
  <si>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</si>
  <si>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</si>
  <si>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</si>
  <si>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</si>
  <si>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</si>
  <si>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</si>
  <si>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</si>
  <si>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</si>
  <si>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</si>
  <si>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</si>
  <si>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</si>
  <si>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</si>
  <si>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</si>
  <si>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</si>
  <si>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</si>
  <si>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</si>
  <si>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</si>
  <si>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</si>
  <si>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</si>
  <si>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</si>
  <si>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</si>
  <si>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</si>
  <si>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</si>
  <si>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</si>
  <si>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</si>
  <si>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</si>
  <si>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</si>
  <si>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</si>
  <si>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</si>
  <si>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</si>
  <si>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</si>
  <si>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</si>
  <si>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</si>
  <si>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</si>
  <si>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</si>
  <si>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</si>
  <si>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</si>
  <si>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</si>
  <si>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</si>
  <si>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</si>
  <si>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</si>
  <si>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</si>
  <si>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</si>
  <si>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</si>
  <si>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</si>
  <si>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</si>
  <si>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</si>
  <si>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</si>
  <si>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</si>
  <si>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</si>
  <si>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</si>
  <si>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</si>
  <si>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</si>
  <si>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</si>
  <si>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</si>
  <si>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</si>
  <si>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</si>
  <si>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</si>
  <si>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</si>
  <si>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</si>
  <si>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</si>
  <si>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</si>
  <si>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</si>
  <si>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</si>
  <si>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</si>
  <si>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</si>
  <si>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</si>
  <si>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</si>
  <si>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</si>
  <si>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</si>
  <si>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</si>
  <si>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</si>
  <si>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</si>
  <si>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</si>
  <si>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</si>
  <si>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</si>
  <si>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</si>
  <si>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</si>
  <si>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</si>
  <si>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</si>
  <si>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</si>
  <si>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</si>
  <si>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</si>
  <si>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</si>
  <si>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</si>
  <si>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</si>
  <si>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</si>
  <si>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</si>
  <si>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</si>
  <si>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</si>
  <si>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</si>
  <si>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</si>
  <si>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</si>
  <si>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</si>
  <si>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</si>
  <si>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</si>
  <si>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</si>
  <si>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</si>
  <si>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</si>
  <si>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</si>
  <si>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</si>
  <si>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</si>
  <si>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</si>
  <si>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</si>
  <si>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</si>
  <si>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</si>
  <si>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</si>
  <si>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</si>
  <si>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</si>
  <si>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</si>
  <si>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</si>
  <si>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</si>
  <si>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</si>
  <si>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</si>
  <si>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</si>
  <si>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</si>
  <si>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</si>
  <si>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</si>
  <si>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</si>
  <si>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</si>
  <si>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</si>
  <si>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</si>
  <si>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</si>
  <si>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</si>
  <si>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</si>
  <si>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</si>
  <si>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</si>
  <si>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</si>
  <si>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</si>
  <si>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</si>
  <si>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</si>
  <si>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</si>
  <si>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</si>
  <si>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</si>
  <si>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</si>
  <si>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</si>
  <si>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</si>
  <si>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</si>
  <si>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</si>
  <si>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</si>
  <si>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</si>
  <si>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</si>
  <si>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</si>
  <si>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</si>
  <si>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</si>
  <si>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</si>
  <si>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</si>
  <si>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</si>
  <si>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</si>
  <si>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</si>
  <si>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</si>
  <si>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</si>
  <si>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</si>
  <si>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</si>
  <si>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</si>
  <si>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</si>
  <si>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</si>
  <si>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</si>
  <si>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</si>
  <si>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</si>
  <si>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</si>
  <si>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</si>
  <si>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</si>
  <si>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</si>
  <si>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</si>
  <si>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</si>
  <si>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</si>
  <si>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</si>
  <si>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</si>
  <si>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</si>
  <si>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</si>
  <si>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</si>
  <si>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</si>
  <si>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</si>
  <si>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</si>
  <si>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</si>
  <si>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</si>
  <si>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</si>
  <si>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</si>
  <si>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</si>
  <si>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</si>
  <si>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</si>
  <si>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</si>
  <si>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</si>
  <si>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</si>
  <si>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</si>
  <si>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</si>
  <si>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</si>
  <si>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</si>
  <si>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</si>
  <si>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</si>
  <si>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</si>
  <si>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</si>
  <si>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</si>
  <si>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</si>
  <si>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</si>
  <si>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</si>
  <si>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</si>
  <si>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</si>
  <si>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</si>
  <si>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</si>
  <si>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</si>
  <si>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</si>
  <si>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</si>
  <si>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</si>
  <si>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</si>
  <si>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</si>
  <si>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</si>
  <si>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</si>
  <si>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</si>
  <si>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</si>
  <si>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</si>
  <si>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</si>
  <si>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</si>
  <si>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</si>
  <si>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</si>
  <si>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</si>
  <si>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</si>
  <si>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</si>
  <si>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</si>
  <si>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</si>
  <si>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</si>
  <si>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</si>
  <si>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</si>
  <si>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</si>
  <si>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</si>
  <si>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</si>
  <si>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</si>
  <si>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</si>
  <si>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</si>
  <si>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</si>
  <si>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</si>
  <si>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</si>
  <si>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</si>
  <si>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</si>
  <si>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</si>
  <si>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</si>
  <si>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</si>
  <si>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</si>
  <si>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</si>
  <si>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</si>
  <si>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</si>
  <si>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</si>
  <si>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</si>
  <si>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</si>
  <si>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</si>
  <si>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</si>
  <si>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</si>
  <si>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</si>
  <si>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</si>
  <si>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</si>
  <si>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</si>
  <si>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</si>
  <si>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</si>
  <si>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</si>
  <si>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</si>
  <si>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</si>
  <si>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</si>
  <si>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</si>
  <si>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</si>
  <si>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</si>
  <si>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</si>
  <si>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</si>
  <si>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</si>
  <si>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</si>
  <si>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</si>
  <si>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</si>
  <si>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</si>
  <si>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</si>
  <si>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</si>
  <si>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</si>
  <si>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</si>
  <si>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</si>
  <si>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</si>
  <si>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</si>
  <si>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</si>
  <si>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</si>
  <si>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</si>
  <si>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</si>
  <si>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</si>
  <si>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</si>
  <si>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</si>
  <si>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</si>
  <si>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</si>
  <si>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</si>
  <si>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</si>
  <si>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</si>
  <si>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</si>
  <si>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</si>
  <si>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</si>
  <si>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</si>
  <si>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</si>
  <si>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</si>
  <si>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</si>
  <si>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</si>
  <si>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</si>
  <si>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</si>
  <si>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</si>
  <si>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</si>
  <si>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</si>
  <si>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</si>
  <si>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</si>
  <si>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</si>
  <si>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</si>
  <si>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</si>
  <si>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</si>
  <si>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</si>
  <si>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</si>
  <si>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</si>
  <si>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</si>
  <si>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</si>
  <si>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</si>
  <si>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</si>
  <si>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</si>
  <si>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</si>
  <si>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</si>
  <si>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</si>
  <si>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</si>
  <si>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</si>
  <si>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</si>
  <si>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</si>
  <si>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</si>
  <si>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</si>
  <si>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</si>
  <si>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</si>
  <si>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</si>
  <si>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</si>
  <si>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</si>
  <si>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</si>
  <si>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</si>
  <si>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</si>
  <si>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</si>
  <si>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</si>
  <si>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</si>
  <si>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</si>
  <si>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</si>
  <si>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</si>
  <si>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</si>
  <si>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</si>
  <si>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</si>
  <si>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</si>
  <si>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</si>
  <si>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</si>
  <si>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</si>
  <si>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</si>
  <si>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</si>
  <si>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</si>
  <si>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</si>
  <si>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</si>
  <si>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</si>
  <si>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</si>
  <si>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</si>
  <si>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</si>
  <si>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</si>
  <si>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</si>
  <si>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</si>
  <si>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</si>
  <si>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</si>
  <si>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</si>
  <si>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</si>
  <si>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</si>
  <si>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</si>
  <si>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</si>
  <si>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</si>
  <si>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</si>
  <si>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</si>
  <si>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</si>
  <si>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</si>
  <si>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</si>
  <si>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</si>
  <si>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</si>
  <si>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</si>
  <si>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</si>
  <si>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</si>
  <si>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</si>
  <si>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</si>
  <si>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</si>
  <si>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</si>
  <si>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</si>
  <si>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</si>
  <si>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</si>
  <si>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</si>
  <si>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</si>
  <si>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</si>
  <si>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</si>
  <si>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</si>
  <si>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</si>
  <si>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</si>
  <si>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</si>
  <si>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</si>
  <si>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</si>
  <si>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</si>
  <si>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</si>
  <si>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</si>
  <si>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</si>
  <si>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</si>
  <si>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</si>
  <si>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</si>
  <si>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</si>
  <si>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</si>
  <si>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</si>
  <si>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</si>
  <si>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</si>
  <si>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</si>
  <si>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</si>
  <si>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</si>
  <si>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</si>
  <si>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</si>
  <si>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</si>
  <si>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</si>
  <si>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</si>
  <si>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</si>
  <si>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</si>
  <si>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</si>
  <si>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</si>
  <si>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</si>
  <si>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</si>
  <si>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</si>
  <si>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</si>
  <si>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</si>
  <si>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</si>
  <si>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</si>
  <si>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</si>
  <si>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</si>
  <si>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</si>
  <si>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</si>
  <si>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</si>
  <si>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</si>
  <si>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</si>
  <si>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</si>
  <si>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</si>
  <si>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</si>
  <si>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</si>
  <si>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</si>
  <si>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</si>
  <si>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</si>
  <si>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</si>
  <si>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</si>
  <si>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</si>
  <si>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</si>
  <si>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</si>
  <si>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</si>
  <si>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</si>
  <si>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</si>
  <si>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</si>
  <si>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</si>
  <si>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</si>
  <si>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</si>
  <si>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</si>
  <si>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</si>
  <si>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</si>
  <si>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</si>
  <si>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</si>
  <si>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</si>
  <si>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</si>
  <si>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</si>
  <si>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</si>
  <si>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</si>
  <si>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</si>
  <si>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</si>
  <si>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</si>
  <si>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</si>
  <si>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</si>
  <si>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</si>
  <si>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</si>
  <si>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</si>
  <si>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</si>
  <si>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</si>
  <si>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</si>
  <si>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</si>
  <si>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</si>
  <si>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</si>
  <si>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</si>
  <si>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</si>
  <si>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</si>
  <si>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</si>
  <si>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</si>
  <si>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</si>
  <si>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</si>
  <si>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</si>
  <si>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</si>
  <si>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</si>
  <si>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</si>
  <si>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</si>
  <si>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</si>
  <si>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</si>
  <si>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</si>
  <si>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</si>
  <si>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</si>
  <si>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</si>
  <si>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</si>
  <si>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</si>
  <si>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</si>
  <si>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</si>
  <si>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</si>
  <si>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</si>
  <si>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</si>
  <si>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</si>
  <si>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</si>
  <si>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</si>
  <si>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</si>
  <si>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</si>
  <si>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</si>
  <si>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</si>
  <si>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</si>
  <si>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</si>
  <si>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</si>
  <si>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</si>
  <si>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</si>
  <si>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</si>
  <si>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</si>
  <si>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</si>
  <si>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</si>
  <si>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</si>
  <si>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</si>
  <si>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</si>
  <si>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</si>
  <si>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</si>
  <si>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</si>
  <si>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</si>
  <si>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</si>
  <si>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</si>
  <si>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</si>
  <si>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</si>
  <si>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</si>
  <si>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</si>
  <si>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</si>
  <si>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</si>
  <si>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</si>
  <si>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</si>
  <si>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</si>
  <si>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</si>
  <si>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</si>
  <si>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</si>
  <si>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</si>
  <si>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</si>
  <si>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</si>
  <si>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</si>
  <si>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</si>
  <si>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</si>
  <si>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</si>
  <si>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</si>
  <si>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</si>
  <si>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</si>
  <si>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</si>
  <si>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</si>
  <si>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</si>
  <si>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</si>
  <si>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</si>
  <si>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</si>
  <si>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</si>
  <si>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</si>
  <si>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</si>
  <si>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</si>
  <si>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</si>
  <si>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</si>
  <si>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</si>
  <si>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</si>
  <si>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</si>
  <si>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</si>
  <si>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</si>
  <si>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</si>
  <si>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</si>
  <si>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</si>
  <si>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</si>
  <si>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</si>
  <si>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</si>
  <si>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</si>
  <si>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</si>
  <si>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</si>
  <si>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</si>
  <si>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</si>
  <si>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</si>
  <si>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</si>
  <si>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</si>
  <si>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</si>
  <si>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</si>
  <si>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</si>
  <si>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</si>
  <si>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</si>
  <si>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</si>
  <si>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</si>
  <si>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</si>
  <si>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</si>
  <si>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</si>
  <si>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</si>
  <si>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</si>
  <si>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</si>
  <si>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</si>
  <si>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</si>
  <si>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</si>
  <si>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</si>
  <si>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</si>
  <si>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</si>
  <si>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</si>
  <si>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</si>
  <si>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</si>
  <si>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</si>
  <si>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</si>
  <si>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</si>
  <si>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</si>
  <si>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</si>
  <si>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</si>
  <si>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</si>
  <si>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</si>
  <si>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</si>
  <si>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</si>
  <si>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</si>
  <si>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</si>
  <si>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</si>
  <si>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</si>
  <si>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</si>
  <si>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</si>
  <si>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</si>
  <si>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</si>
  <si>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</si>
  <si>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</si>
  <si>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</si>
  <si>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</si>
  <si>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</si>
  <si>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</si>
  <si>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</si>
  <si>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</si>
  <si>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</si>
  <si>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</si>
  <si>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</si>
  <si>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</si>
  <si>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</si>
  <si>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</si>
  <si>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</si>
  <si>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</si>
  <si>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</si>
  <si>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</si>
  <si>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</si>
  <si>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</si>
  <si>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</si>
  <si>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</si>
  <si>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</si>
  <si>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</si>
  <si>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</si>
  <si>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</si>
  <si>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</si>
  <si>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</si>
  <si>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</si>
  <si>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</si>
  <si>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</si>
  <si>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</si>
  <si>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</si>
  <si>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</si>
  <si>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</si>
  <si>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</si>
  <si>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</si>
  <si>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</si>
  <si>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</si>
  <si>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</si>
  <si>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</si>
  <si>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</si>
  <si>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</si>
  <si>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</si>
  <si>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</si>
  <si>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</si>
  <si>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</si>
  <si>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</si>
  <si>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</si>
  <si>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</si>
  <si>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</si>
  <si>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</si>
  <si>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</si>
  <si>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</si>
  <si>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</si>
  <si>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</si>
  <si>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</si>
  <si>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</si>
  <si>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</si>
  <si>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</si>
  <si>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</si>
  <si>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</si>
  <si>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</si>
  <si>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</si>
  <si>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</si>
  <si>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</si>
  <si>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</si>
  <si>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</si>
  <si>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</si>
  <si>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</si>
  <si>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</si>
  <si>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</si>
  <si>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</si>
  <si>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</si>
  <si>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</si>
  <si>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</si>
  <si>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</si>
  <si>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</si>
  <si>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</si>
  <si>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</si>
  <si>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</si>
  <si>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</si>
  <si>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</si>
  <si>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</si>
  <si>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</si>
  <si>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</si>
  <si>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</si>
  <si>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</si>
  <si>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</si>
  <si>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</si>
  <si>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</si>
  <si>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</si>
  <si>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</si>
  <si>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</si>
  <si>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</si>
  <si>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</si>
  <si>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</si>
  <si>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</si>
  <si>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</si>
  <si>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</si>
  <si>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</si>
  <si>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</si>
  <si>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</si>
  <si>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</si>
  <si>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</si>
  <si>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</si>
  <si>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</si>
  <si>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</si>
  <si>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</si>
  <si>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</si>
  <si>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</si>
  <si>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</si>
  <si>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</si>
  <si>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</si>
  <si>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</si>
  <si>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</si>
  <si>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</si>
  <si>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</si>
  <si>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</si>
  <si>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</si>
  <si>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</si>
  <si>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</si>
  <si>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</si>
  <si>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</si>
  <si>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</si>
  <si>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</si>
  <si>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</si>
  <si>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</si>
  <si>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</si>
  <si>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</si>
  <si>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</si>
  <si>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</si>
  <si>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</si>
  <si>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</si>
  <si>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</si>
  <si>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</si>
  <si>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</si>
  <si>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</si>
  <si>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</si>
  <si>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</si>
  <si>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</si>
  <si>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</si>
  <si>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</si>
  <si>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</si>
  <si>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</si>
  <si>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</si>
  <si>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</si>
  <si>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</si>
  <si>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</si>
  <si>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</si>
  <si>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</si>
  <si>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</si>
  <si>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</si>
  <si>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</si>
  <si>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</si>
  <si>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</si>
  <si>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</si>
  <si>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</si>
  <si>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</si>
  <si>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</si>
  <si>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</si>
  <si>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</si>
  <si>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</si>
  <si>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</si>
  <si>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</si>
  <si>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</si>
  <si>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</si>
  <si>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</si>
  <si>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</si>
  <si>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</si>
  <si>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</si>
  <si>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</si>
  <si>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</si>
  <si>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</si>
  <si>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</si>
  <si>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</si>
  <si>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</si>
  <si>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</si>
  <si>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</si>
  <si>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</si>
  <si>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</si>
  <si>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</si>
  <si>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</si>
  <si>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</si>
  <si>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</si>
  <si>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</si>
  <si>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</si>
  <si>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</si>
  <si>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</si>
  <si>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</si>
  <si>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</si>
  <si>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</si>
  <si>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</si>
  <si>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</si>
  <si>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</si>
  <si>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</si>
  <si>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</si>
  <si>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</si>
  <si>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</si>
  <si>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</si>
  <si>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</si>
  <si>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</si>
  <si>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</si>
  <si>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</si>
  <si>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</si>
  <si>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</si>
  <si>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</si>
  <si>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</si>
  <si>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</si>
  <si>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</si>
  <si>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</si>
  <si>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</si>
  <si>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</si>
  <si>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</si>
  <si>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</si>
  <si>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</si>
  <si>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</si>
  <si>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</si>
  <si>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</si>
  <si>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</si>
  <si>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</si>
  <si>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</si>
  <si>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</si>
  <si>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</si>
  <si>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</si>
  <si>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</si>
  <si>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</si>
  <si>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</si>
  <si>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</si>
  <si>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</si>
  <si>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</si>
  <si>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</si>
  <si>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</si>
  <si>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</si>
  <si>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</si>
  <si>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</si>
  <si>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</si>
  <si>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</si>
  <si>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</si>
  <si>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</si>
  <si>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</si>
  <si>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</si>
  <si>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</si>
  <si>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</si>
  <si>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</si>
  <si>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</si>
  <si>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</si>
  <si>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</si>
  <si>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</si>
  <si>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</si>
  <si>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</si>
  <si>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</si>
  <si>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</si>
  <si>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</si>
  <si>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</si>
  <si>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</si>
  <si>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</si>
  <si>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</si>
  <si>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</si>
  <si>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</si>
  <si>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</si>
  <si>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</si>
  <si>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</si>
  <si>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</si>
  <si>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</si>
  <si>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</si>
  <si>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</si>
  <si>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</si>
  <si>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</si>
  <si>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</si>
  <si>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</si>
  <si>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</si>
  <si>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</si>
  <si>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</si>
  <si>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</si>
  <si>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</si>
  <si>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</si>
  <si>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</si>
  <si>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</si>
  <si>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</si>
  <si>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</si>
  <si>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</si>
  <si>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</si>
  <si>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</si>
  <si>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</si>
  <si>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</si>
  <si>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</si>
  <si>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</si>
  <si>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</si>
  <si>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</si>
  <si>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</si>
  <si>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</si>
  <si>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</si>
  <si>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</si>
  <si>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</si>
  <si>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</si>
  <si>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</si>
  <si>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</si>
  <si>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</si>
  <si>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</si>
  <si>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</si>
  <si>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</si>
  <si>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</si>
  <si>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</si>
  <si>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</si>
  <si>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</si>
  <si>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</si>
  <si>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</si>
  <si>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</si>
  <si>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</si>
  <si>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</si>
  <si>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</si>
  <si>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</si>
  <si>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</si>
  <si>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</si>
  <si>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</si>
  <si>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</si>
  <si>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</si>
  <si>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</si>
  <si>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</si>
  <si>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</si>
  <si>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</si>
  <si>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</si>
  <si>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</si>
  <si>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</si>
  <si>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</si>
  <si>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</si>
  <si>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</si>
  <si>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</si>
  <si>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</si>
  <si>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</si>
  <si>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</si>
  <si>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</si>
  <si>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</si>
  <si>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</si>
  <si>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</si>
  <si>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</si>
  <si>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</si>
  <si>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</si>
  <si>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</si>
  <si>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</si>
  <si>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</si>
  <si>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</si>
  <si>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</si>
  <si>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</si>
  <si>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</si>
  <si>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</si>
  <si>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</si>
  <si>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</si>
  <si>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</si>
  <si>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</si>
  <si>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</si>
  <si>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</si>
  <si>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</si>
  <si>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</si>
  <si>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</si>
  <si>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</si>
  <si>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</si>
  <si>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</si>
  <si>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</si>
  <si>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</si>
  <si>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</si>
  <si>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</si>
  <si>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</si>
  <si>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</si>
  <si>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</si>
  <si>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</si>
  <si>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</si>
  <si>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</si>
  <si>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</si>
  <si>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</si>
  <si>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</si>
  <si>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</si>
  <si>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</si>
  <si>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</si>
  <si>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</si>
  <si>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</si>
  <si>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</si>
  <si>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</si>
  <si>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</si>
  <si>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</si>
  <si>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</si>
  <si>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</si>
  <si>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</si>
  <si>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</si>
  <si>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</si>
  <si>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</si>
  <si>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</si>
  <si>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</si>
  <si>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</si>
  <si>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</si>
  <si>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</si>
  <si>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</si>
  <si>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</si>
  <si>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</si>
  <si>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</si>
  <si>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</si>
  <si>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</si>
  <si>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</si>
  <si>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</si>
  <si>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</si>
  <si>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</si>
  <si>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</si>
  <si>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</si>
  <si>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</si>
  <si>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</si>
  <si>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</si>
  <si>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</si>
  <si>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</si>
  <si>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</si>
  <si>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</si>
  <si>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</si>
  <si>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</si>
  <si>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</si>
  <si>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</si>
  <si>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</si>
  <si>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</si>
  <si>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</si>
  <si>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</si>
  <si>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</si>
  <si>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</si>
  <si>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</si>
  <si>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</si>
  <si>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</si>
  <si>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</si>
  <si>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</si>
  <si>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</si>
  <si>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</si>
  <si>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</si>
  <si>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</si>
  <si>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</si>
  <si>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</si>
  <si>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</si>
  <si>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</si>
  <si>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</si>
  <si>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</si>
  <si>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</si>
  <si>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</si>
  <si>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</si>
  <si>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</si>
  <si>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</si>
  <si>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</si>
  <si>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</si>
  <si>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</si>
  <si>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</si>
  <si>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</si>
  <si>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</si>
  <si>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</si>
  <si>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</si>
  <si>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</si>
  <si>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</si>
  <si>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</si>
  <si>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</si>
  <si>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</si>
  <si>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</si>
  <si>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</si>
  <si>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</si>
  <si>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</si>
  <si>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</si>
  <si>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</si>
  <si>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</si>
  <si>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</si>
  <si>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</si>
  <si>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</si>
  <si>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</si>
  <si>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</si>
  <si>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</si>
  <si>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</si>
  <si>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</si>
  <si>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</si>
  <si>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</si>
  <si>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</si>
  <si>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</si>
  <si>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</si>
  <si>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</si>
  <si>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</si>
  <si>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</si>
  <si>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</si>
  <si>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</si>
  <si>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</si>
  <si>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</si>
  <si>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</si>
  <si>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</si>
  <si>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</si>
  <si>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</si>
  <si>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</si>
  <si>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</si>
  <si>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</si>
  <si>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</si>
  <si>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</si>
  <si>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</si>
  <si>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</si>
  <si>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</si>
  <si>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</si>
  <si>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</si>
  <si>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</si>
  <si>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</si>
  <si>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</si>
  <si>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</si>
  <si>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</si>
  <si>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</si>
  <si>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</si>
  <si>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</si>
  <si>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</si>
  <si>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</si>
  <si>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</si>
  <si>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</si>
  <si>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</si>
  <si>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</si>
  <si>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</si>
  <si>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</si>
  <si>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</si>
  <si>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</si>
  <si>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</si>
  <si>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</si>
  <si>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</si>
  <si>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</si>
  <si>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</si>
  <si>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</si>
  <si>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</si>
  <si>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</si>
  <si>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</si>
  <si>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</si>
  <si>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</si>
  <si>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</si>
  <si>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</si>
  <si>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</si>
  <si>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</si>
  <si>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</si>
  <si>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</si>
  <si>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</si>
  <si>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</si>
  <si>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</si>
  <si>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</si>
  <si>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</si>
  <si>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</si>
  <si>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</si>
  <si>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</si>
  <si>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</si>
  <si>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</si>
  <si>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</si>
  <si>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</si>
  <si>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</si>
  <si>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</si>
  <si>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</si>
  <si>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</si>
  <si>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</si>
  <si>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</si>
  <si>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</si>
  <si>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</si>
  <si>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</si>
  <si>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</si>
  <si>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</si>
  <si>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</si>
  <si>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</si>
  <si>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</si>
  <si>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</si>
  <si>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</si>
  <si>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</si>
  <si>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</si>
  <si>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</si>
  <si>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</si>
  <si>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</si>
  <si>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</si>
  <si>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</si>
  <si>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</si>
  <si>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</si>
  <si>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</si>
  <si>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</si>
  <si>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</si>
  <si>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</si>
  <si>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</si>
  <si>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</si>
  <si>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</si>
  <si>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</si>
  <si>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</si>
  <si>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</si>
  <si>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</si>
  <si>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</si>
  <si>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</si>
  <si>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</si>
  <si>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</si>
  <si>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</si>
  <si>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</si>
  <si>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</si>
  <si>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</si>
  <si>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</si>
  <si>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</si>
  <si>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</si>
  <si>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</si>
  <si>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</si>
  <si>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</si>
  <si>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</si>
  <si>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</si>
  <si>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</si>
  <si>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</si>
  <si>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</si>
  <si>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</si>
  <si>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</si>
  <si>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</si>
  <si>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</si>
  <si>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</si>
  <si>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</si>
  <si>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</si>
  <si>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</si>
  <si>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</si>
  <si>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</si>
  <si>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</si>
  <si>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</si>
  <si>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</si>
  <si>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</si>
  <si>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</si>
  <si>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</si>
  <si>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</si>
  <si>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</si>
  <si>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</si>
  <si>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</si>
  <si>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</si>
  <si>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</si>
  <si>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</si>
  <si>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</si>
  <si>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</si>
  <si>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</si>
  <si>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</si>
  <si>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</si>
  <si>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</si>
  <si>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</si>
  <si>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</si>
  <si>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</si>
  <si>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</si>
  <si>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</si>
  <si>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</si>
  <si>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</si>
  <si>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</si>
  <si>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</si>
  <si>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</si>
  <si>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</si>
  <si>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</si>
  <si>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</si>
  <si>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</si>
  <si>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</si>
  <si>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</si>
  <si>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</si>
  <si>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</si>
  <si>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</si>
  <si>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</si>
  <si>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</si>
  <si>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</si>
  <si>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</si>
  <si>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</si>
  <si>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</si>
  <si>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</si>
  <si>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</si>
  <si>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</si>
  <si>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</si>
  <si>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</si>
  <si>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</si>
  <si>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</si>
  <si>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</si>
  <si>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</si>
  <si>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</si>
  <si>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</si>
  <si>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</si>
  <si>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</si>
  <si>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</si>
  <si>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</si>
  <si>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</si>
  <si>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</si>
  <si>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</si>
  <si>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</si>
  <si>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</si>
  <si>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</si>
  <si>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</si>
  <si>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</si>
  <si>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</si>
  <si>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</si>
  <si>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</si>
  <si>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</si>
  <si>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</si>
  <si>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</si>
  <si>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</si>
  <si>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</si>
  <si>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</si>
  <si>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</si>
  <si>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</si>
  <si>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</si>
  <si>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</si>
  <si>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</si>
  <si>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</si>
  <si>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</si>
  <si>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</si>
  <si>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</si>
  <si>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</si>
  <si>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</si>
  <si>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</si>
  <si>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</si>
  <si>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</si>
  <si>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</si>
  <si>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</si>
  <si>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</si>
  <si>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</si>
  <si>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</si>
  <si>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</si>
  <si>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</si>
  <si>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</si>
  <si>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</si>
  <si>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</si>
  <si>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</si>
  <si>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</si>
  <si>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</si>
  <si>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</si>
  <si>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</si>
  <si>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</si>
  <si>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</si>
  <si>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</si>
  <si>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</si>
  <si>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</si>
  <si>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</si>
  <si>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</si>
  <si>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</si>
  <si>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</si>
  <si>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</si>
  <si>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</si>
  <si>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</si>
  <si>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</si>
  <si>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</si>
  <si>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</si>
  <si>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</si>
  <si>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</si>
  <si>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</si>
  <si>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</si>
  <si>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</si>
  <si>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</si>
  <si>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</si>
  <si>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</si>
  <si>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</si>
  <si>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</si>
  <si>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</si>
  <si>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</si>
  <si>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</si>
  <si>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</si>
  <si>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</si>
  <si>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</si>
  <si>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</si>
  <si>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</si>
  <si>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</si>
  <si>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</si>
  <si>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</si>
  <si>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</si>
  <si>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</si>
  <si>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</si>
  <si>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</si>
  <si>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</si>
  <si>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</si>
  <si>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</si>
  <si>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</si>
  <si>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</si>
  <si>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</si>
  <si>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</si>
  <si>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</si>
  <si>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</si>
  <si>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</si>
  <si>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</si>
  <si>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</si>
  <si>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</si>
  <si>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</si>
  <si>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</si>
  <si>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</si>
  <si>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</si>
  <si>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</si>
  <si>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</si>
  <si>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</si>
  <si>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</si>
  <si>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</si>
  <si>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</si>
  <si>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</si>
  <si>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</si>
  <si>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</si>
  <si>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</si>
  <si>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</si>
  <si>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</si>
  <si>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</si>
  <si>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</si>
  <si>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</si>
  <si>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</si>
  <si>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</si>
  <si>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</si>
  <si>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</si>
  <si>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</si>
  <si>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</si>
  <si>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</si>
  <si>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</si>
  <si>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</si>
  <si>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</si>
  <si>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</si>
  <si>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</si>
  <si>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</si>
  <si>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</si>
  <si>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</si>
  <si>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</si>
  <si>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</si>
  <si>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</si>
  <si>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</si>
  <si>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</si>
  <si>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</si>
  <si>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</si>
  <si>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</si>
  <si>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</si>
  <si>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</si>
  <si>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</si>
  <si>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</si>
  <si>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</si>
  <si>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</si>
  <si>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</si>
  <si>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</si>
  <si>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</si>
  <si>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</si>
  <si>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</si>
  <si>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</si>
  <si>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</si>
  <si>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</si>
  <si>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</si>
  <si>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</si>
  <si>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</si>
  <si>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</si>
  <si>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</si>
  <si>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</si>
  <si>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</si>
  <si>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</si>
  <si>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</si>
  <si>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</si>
  <si>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</si>
  <si>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</si>
  <si>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</si>
  <si>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</si>
  <si>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</si>
  <si>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</si>
  <si>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</si>
  <si>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</si>
  <si>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</si>
  <si>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</si>
  <si>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</si>
  <si>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</si>
  <si>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</si>
  <si>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</si>
  <si>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</si>
  <si>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</si>
  <si>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</si>
  <si>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</si>
  <si>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</si>
  <si>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</si>
  <si>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</si>
  <si>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</si>
  <si>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</si>
  <si>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</si>
  <si>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</si>
  <si>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</si>
  <si>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</si>
  <si>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</si>
  <si>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</si>
  <si>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</si>
  <si>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</si>
  <si>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</si>
  <si>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</si>
  <si>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</si>
  <si>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</si>
  <si>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</si>
  <si>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</si>
  <si>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</si>
  <si>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</si>
  <si>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</si>
  <si>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</si>
  <si>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</si>
  <si>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</si>
  <si>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</si>
  <si>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</si>
  <si>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</si>
  <si>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</si>
  <si>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</si>
  <si>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</si>
  <si>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</si>
  <si>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</si>
  <si>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</si>
  <si>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</si>
  <si>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</si>
  <si>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</si>
  <si>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</si>
  <si>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</si>
  <si>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</si>
  <si>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</si>
  <si>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</si>
  <si>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</si>
  <si>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</si>
  <si>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</si>
  <si>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</si>
  <si>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</si>
  <si>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</si>
  <si>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</si>
  <si>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</si>
  <si>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</si>
  <si>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</si>
  <si>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</si>
  <si>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</si>
  <si>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</si>
  <si>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</si>
  <si>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</si>
  <si>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</si>
  <si>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</si>
  <si>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</si>
  <si>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</si>
  <si>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</si>
  <si>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</si>
  <si>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</si>
  <si>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</si>
  <si>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</si>
  <si>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</si>
  <si>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</si>
  <si>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</si>
  <si>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</si>
  <si>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</si>
  <si>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</si>
  <si>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</si>
  <si>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</si>
  <si>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</si>
  <si>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</si>
  <si>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</si>
  <si>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</si>
  <si>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</si>
  <si>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</si>
  <si>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</si>
  <si>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</si>
  <si>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</si>
  <si>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</si>
  <si>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</si>
  <si>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</si>
  <si>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</si>
  <si>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</si>
  <si>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</si>
  <si>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</si>
  <si>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</si>
  <si>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</si>
  <si>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</si>
  <si>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</si>
  <si>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</si>
  <si>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</si>
  <si>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</si>
  <si>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</si>
  <si>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</si>
  <si>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</si>
  <si>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</si>
  <si>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</si>
  <si>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</si>
  <si>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</si>
  <si>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</si>
  <si>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</si>
  <si>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</si>
  <si>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</si>
  <si>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</si>
  <si>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</si>
  <si>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</si>
  <si>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</si>
  <si>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</si>
  <si>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</si>
  <si>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</si>
  <si>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</si>
  <si>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</si>
  <si>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</si>
  <si>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</si>
  <si>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</si>
  <si>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</si>
  <si>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</si>
  <si>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</si>
  <si>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</si>
  <si>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</si>
  <si>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</si>
  <si>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</si>
  <si>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</si>
  <si>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</si>
  <si>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</si>
  <si>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</si>
  <si>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</si>
  <si>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</si>
  <si>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</si>
  <si>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</si>
  <si>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</si>
  <si>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</si>
  <si>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</si>
  <si>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</si>
  <si>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</si>
  <si>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</si>
  <si>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</si>
  <si>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</si>
  <si>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</si>
  <si>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</si>
  <si>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</si>
  <si>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</si>
  <si>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</si>
  <si>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</si>
  <si>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</si>
  <si>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</si>
  <si>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</si>
  <si>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</si>
  <si>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</si>
  <si>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</si>
  <si>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</si>
  <si>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</si>
  <si>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</si>
  <si>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</si>
  <si>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</si>
  <si>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</si>
  <si>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</si>
  <si>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</si>
  <si>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</si>
  <si>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</si>
  <si>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</si>
  <si>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</si>
  <si>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</si>
  <si>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</si>
  <si>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</si>
  <si>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</si>
  <si>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</si>
  <si>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</si>
  <si>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</si>
  <si>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</si>
  <si>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</si>
  <si>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</si>
  <si>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</si>
  <si>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</si>
  <si>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</si>
  <si>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</si>
  <si>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</si>
  <si>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</si>
  <si>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</si>
  <si>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</si>
  <si>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</si>
  <si>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</si>
  <si>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</si>
  <si>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</si>
  <si>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</si>
  <si>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</si>
  <si>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</si>
  <si>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</si>
  <si>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</si>
  <si>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</si>
  <si>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</si>
  <si>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</si>
  <si>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</si>
  <si>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</si>
  <si>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</si>
  <si>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</si>
  <si>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</si>
  <si>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</si>
  <si>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</si>
  <si>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</si>
  <si>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</si>
  <si>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</si>
  <si>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</si>
  <si>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</si>
  <si>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</si>
  <si>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</si>
  <si>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</si>
  <si>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</si>
  <si>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</si>
  <si>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</si>
  <si>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</si>
  <si>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</si>
  <si>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</si>
  <si>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</si>
  <si>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</si>
  <si>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</si>
  <si>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</si>
  <si>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</si>
  <si>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</si>
  <si>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</si>
  <si>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</si>
  <si>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</si>
  <si>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</si>
  <si>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</si>
  <si>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</si>
  <si>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</si>
  <si>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</si>
  <si>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</si>
  <si>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</si>
  <si>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</si>
  <si>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</si>
  <si>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</si>
  <si>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</si>
  <si>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</si>
  <si>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</si>
  <si>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</si>
  <si>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</si>
  <si>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</si>
  <si>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</si>
  <si>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</si>
  <si>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</si>
  <si>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</si>
  <si>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</si>
  <si>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</si>
  <si>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</si>
  <si>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</si>
  <si>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</si>
  <si>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</si>
  <si>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</si>
  <si>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</si>
  <si>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</si>
  <si>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</si>
  <si>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</si>
  <si>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</si>
  <si>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</si>
  <si>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</si>
  <si>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</si>
  <si>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</si>
  <si>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</si>
  <si>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</si>
  <si>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</si>
  <si>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</si>
  <si>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</si>
  <si>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</si>
  <si>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</si>
  <si>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</si>
  <si>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</si>
  <si>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</si>
  <si>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</si>
  <si>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</si>
  <si>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</si>
  <si>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</si>
  <si>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</si>
  <si>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</si>
  <si>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</si>
  <si>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</si>
  <si>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</si>
  <si>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</si>
  <si>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</si>
  <si>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</si>
  <si>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</si>
  <si>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</si>
  <si>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</si>
  <si>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</si>
  <si>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</si>
  <si>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</si>
  <si>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</si>
  <si>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</si>
  <si>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</si>
  <si>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</si>
  <si>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</si>
  <si>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</si>
  <si>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</si>
  <si>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</si>
  <si>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</si>
  <si>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</si>
  <si>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</si>
  <si>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</si>
  <si>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</si>
  <si>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</si>
  <si>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</si>
  <si>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</si>
  <si>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</si>
  <si>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</si>
  <si>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</si>
  <si>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</si>
  <si>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</si>
  <si>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</si>
  <si>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</si>
  <si>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</si>
  <si>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</si>
  <si>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</si>
  <si>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</si>
  <si>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</si>
  <si>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</si>
  <si>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</si>
  <si>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</si>
  <si>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</si>
  <si>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</si>
  <si>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</si>
  <si>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</si>
  <si>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</si>
  <si>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</si>
  <si>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</si>
  <si>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</si>
  <si>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</si>
  <si>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</si>
  <si>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</si>
  <si>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</si>
  <si>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</si>
  <si>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</si>
  <si>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</si>
  <si>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</si>
  <si>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</si>
  <si>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</si>
  <si>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</si>
  <si>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</si>
  <si>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</si>
  <si>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</si>
  <si>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</si>
  <si>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</si>
  <si>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</si>
  <si>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</si>
  <si>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</si>
  <si>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</si>
  <si>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</si>
  <si>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</si>
  <si>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</si>
  <si>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</si>
  <si>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</si>
  <si>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</si>
  <si>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</si>
  <si>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</si>
  <si>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</si>
  <si>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</si>
  <si>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</si>
  <si>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</si>
  <si>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</si>
  <si>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</si>
  <si>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</si>
  <si>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</si>
  <si>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</si>
  <si>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</si>
  <si>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</si>
  <si>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</si>
  <si>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</si>
  <si>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</si>
  <si>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</si>
  <si>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</si>
  <si>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</si>
  <si>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</si>
  <si>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</si>
  <si>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</si>
  <si>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</si>
  <si>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</si>
  <si>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</si>
  <si>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</si>
  <si>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</si>
  <si>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</si>
  <si>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</si>
  <si>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</si>
  <si>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</si>
  <si>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</si>
  <si>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</si>
  <si>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</si>
  <si>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</si>
  <si>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</si>
  <si>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</si>
  <si>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</si>
  <si>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</si>
  <si>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</si>
  <si>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</si>
  <si>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</si>
  <si>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</si>
  <si>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</si>
  <si>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</si>
  <si>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</si>
  <si>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</si>
  <si>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</si>
  <si>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</si>
  <si>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</si>
  <si>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</si>
  <si>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</si>
  <si>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</si>
  <si>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</si>
  <si>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</si>
  <si>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</si>
  <si>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</si>
  <si>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</si>
  <si>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</si>
  <si>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</si>
  <si>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</si>
  <si>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</si>
  <si>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</si>
  <si>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</si>
  <si>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</si>
  <si>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</si>
  <si>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</si>
  <si>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</si>
  <si>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</si>
  <si>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</si>
  <si>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</si>
  <si>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</si>
  <si>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</si>
  <si>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</si>
  <si>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</si>
  <si>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</si>
  <si>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</si>
  <si>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</si>
  <si>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</si>
  <si>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</si>
  <si>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</si>
  <si>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</si>
  <si>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</si>
  <si>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</si>
  <si>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</si>
  <si>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</si>
  <si>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</si>
  <si>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</si>
  <si>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</si>
  <si>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</si>
  <si>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</si>
  <si>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</si>
  <si>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</si>
  <si>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</si>
  <si>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</si>
  <si>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</si>
  <si>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</si>
  <si>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</si>
  <si>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</si>
  <si>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</si>
  <si>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</si>
  <si>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</si>
  <si>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</si>
  <si>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</si>
  <si>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</si>
  <si>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</si>
  <si>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</si>
  <si>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</si>
  <si>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</si>
  <si>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</si>
  <si>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</si>
  <si>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</si>
  <si>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</si>
  <si>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</si>
  <si>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</si>
  <si>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</si>
  <si>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</si>
  <si>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</si>
  <si>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</si>
  <si>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</si>
  <si>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</si>
  <si>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</si>
  <si>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</si>
  <si>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</si>
  <si>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</si>
  <si>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</si>
  <si>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</si>
  <si>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</si>
  <si>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</si>
  <si>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</si>
  <si>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</si>
  <si>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</si>
  <si>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</si>
  <si>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</si>
  <si>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</si>
  <si>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</si>
  <si>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</si>
  <si>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</si>
  <si>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</si>
  <si>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</si>
  <si>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</si>
  <si>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</si>
  <si>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</si>
  <si>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</si>
  <si>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</si>
  <si>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</si>
  <si>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</si>
  <si>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</si>
  <si>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</si>
  <si>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</si>
  <si>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</si>
  <si>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</si>
  <si>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</si>
  <si>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</si>
  <si>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</si>
  <si>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</si>
  <si>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</si>
  <si>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</si>
  <si>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</si>
  <si>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</si>
  <si>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</si>
  <si>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</si>
  <si>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</si>
  <si>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</si>
  <si>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</si>
  <si>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</si>
  <si>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</si>
  <si>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</si>
  <si>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</si>
  <si>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</si>
  <si>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</si>
  <si>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</si>
  <si>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</si>
  <si>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</si>
  <si>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</si>
  <si>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</si>
  <si>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</si>
  <si>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</si>
  <si>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</si>
  <si>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</si>
  <si>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</si>
  <si>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</si>
  <si>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</si>
  <si>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</si>
  <si>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</si>
  <si>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</si>
  <si>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</si>
  <si>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</si>
  <si>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</si>
  <si>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</si>
  <si>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</si>
  <si>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</si>
  <si>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</si>
  <si>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</si>
  <si>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</si>
  <si>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</si>
  <si>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</si>
  <si>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</si>
  <si>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</si>
  <si>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</si>
  <si>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</si>
  <si>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</si>
  <si>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</si>
  <si>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</si>
  <si>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</si>
  <si>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</si>
  <si>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</si>
  <si>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</si>
  <si>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</si>
  <si>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</si>
  <si>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</si>
  <si>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</si>
  <si>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</si>
  <si>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</si>
  <si>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</si>
  <si>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</si>
  <si>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</si>
  <si>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</si>
  <si>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</si>
  <si>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</si>
  <si>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</si>
  <si>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</si>
  <si>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</si>
  <si>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</si>
  <si>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</si>
  <si>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</si>
  <si>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</si>
  <si>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</si>
  <si>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</si>
  <si>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</si>
  <si>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</si>
  <si>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</si>
  <si>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</si>
  <si>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</si>
  <si>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</si>
  <si>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</si>
  <si>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</si>
  <si>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</si>
  <si>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</si>
  <si>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</si>
  <si>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</si>
  <si>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</si>
  <si>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</si>
  <si>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</si>
  <si>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</si>
  <si>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</si>
  <si>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</si>
  <si>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</si>
  <si>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</si>
  <si>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</si>
  <si>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</si>
  <si>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</si>
  <si>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</si>
  <si>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</si>
  <si>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</si>
  <si>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</si>
  <si>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</si>
  <si>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</si>
  <si>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</si>
  <si>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</si>
  <si>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</si>
  <si>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</si>
  <si>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</si>
  <si>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</si>
  <si>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</si>
  <si>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</si>
  <si>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</si>
  <si>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</si>
  <si>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</si>
  <si>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</si>
  <si>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</si>
  <si>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</si>
  <si>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</si>
  <si>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</si>
  <si>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</si>
  <si>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</si>
  <si>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</si>
  <si>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</si>
  <si>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</si>
  <si>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</si>
  <si>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</si>
  <si>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</si>
  <si>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</si>
  <si>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</si>
  <si>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</si>
  <si>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</si>
  <si>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</si>
  <si>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</si>
  <si>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</si>
  <si>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</si>
  <si>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</si>
  <si>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</si>
  <si>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</si>
  <si>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</si>
  <si>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</si>
  <si>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</si>
  <si>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</si>
  <si>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</si>
  <si>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</si>
  <si>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</si>
  <si>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</si>
  <si>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</si>
  <si>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</si>
  <si>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</si>
  <si>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</si>
  <si>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</si>
  <si>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</si>
  <si>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</si>
  <si>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</si>
  <si>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</si>
  <si>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</si>
  <si>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</si>
  <si>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</si>
  <si>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</si>
  <si>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</si>
  <si>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</si>
  <si>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</si>
  <si>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</si>
  <si>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</si>
  <si>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</si>
  <si>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</si>
  <si>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</si>
  <si>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</si>
  <si>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</si>
  <si>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</si>
  <si>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</si>
  <si>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</si>
  <si>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</si>
  <si>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</si>
  <si>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</si>
  <si>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</si>
  <si>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</si>
  <si>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</si>
  <si>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</si>
  <si>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</si>
  <si>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</si>
  <si>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</si>
  <si>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</si>
  <si>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</si>
  <si>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</si>
  <si>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</si>
  <si>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</si>
  <si>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</si>
  <si>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</si>
  <si>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</si>
  <si>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</si>
  <si>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</si>
  <si>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</si>
  <si>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</si>
  <si>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</si>
  <si>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</si>
  <si>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</si>
  <si>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</si>
  <si>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</si>
  <si>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</si>
  <si>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</si>
  <si>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</si>
  <si>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</si>
  <si>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</si>
  <si>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</si>
  <si>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</si>
  <si>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</si>
  <si>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</si>
  <si>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</si>
  <si>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</si>
  <si>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</si>
  <si>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</si>
  <si>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</si>
  <si>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</si>
  <si>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</si>
  <si>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</si>
  <si>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</si>
  <si>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</si>
  <si>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</si>
  <si>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</si>
  <si>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</si>
  <si>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</si>
  <si>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</si>
  <si>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</si>
  <si>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</si>
  <si>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</si>
  <si>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</si>
  <si>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</si>
  <si>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</si>
  <si>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</si>
  <si>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</si>
  <si>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</si>
  <si>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</si>
  <si>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</si>
  <si>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</si>
  <si>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</si>
  <si>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</si>
  <si>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</si>
  <si>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</si>
  <si>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</si>
  <si>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</si>
  <si>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</si>
  <si>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</si>
  <si>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</si>
  <si>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</si>
  <si>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</si>
  <si>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</si>
  <si>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</si>
  <si>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</si>
  <si>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</si>
  <si>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</si>
  <si>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</si>
  <si>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</si>
  <si>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</si>
  <si>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</si>
  <si>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</si>
  <si>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</si>
  <si>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</si>
  <si>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</si>
  <si>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</si>
  <si>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</si>
  <si>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</si>
  <si>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</si>
  <si>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</si>
  <si>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</si>
  <si>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</si>
  <si>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</si>
  <si>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</si>
  <si>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</si>
  <si>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</si>
  <si>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</si>
  <si>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</si>
  <si>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</si>
  <si>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</si>
  <si>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</si>
  <si>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</si>
  <si>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</si>
  <si>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</si>
  <si>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</si>
  <si>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</si>
  <si>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</si>
  <si>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</si>
  <si>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</si>
  <si>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</si>
  <si>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</si>
  <si>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</si>
  <si>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</si>
  <si>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</si>
  <si>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</si>
  <si>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</si>
  <si>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</si>
  <si>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</si>
  <si>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</si>
  <si>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</si>
  <si>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</si>
  <si>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</si>
  <si>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</si>
  <si>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</si>
  <si>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</si>
  <si>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</si>
  <si>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</si>
  <si>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</si>
  <si>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</si>
  <si>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</si>
  <si>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</si>
  <si>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</si>
  <si>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</si>
  <si>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</si>
  <si>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</si>
  <si>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</si>
  <si>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</si>
  <si>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</si>
  <si>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</si>
  <si>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</si>
  <si>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</si>
  <si>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</si>
  <si>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</si>
  <si>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</si>
  <si>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</si>
  <si>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</si>
  <si>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</si>
  <si>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</si>
  <si>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</si>
  <si>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</si>
  <si>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</si>
  <si>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</si>
  <si>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</si>
  <si>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</si>
  <si>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</si>
  <si>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</si>
  <si>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</si>
  <si>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</si>
  <si>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</si>
  <si>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</si>
  <si>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</si>
  <si>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</si>
  <si>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</si>
  <si>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</si>
  <si>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</si>
  <si>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</si>
  <si>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</si>
  <si>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</si>
  <si>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</si>
  <si>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</si>
  <si>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</si>
  <si>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</si>
  <si>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</si>
  <si>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</si>
  <si>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</si>
  <si>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</si>
  <si>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</si>
  <si>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</si>
  <si>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</si>
  <si>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</si>
  <si>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</si>
  <si>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</si>
  <si>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</si>
  <si>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</si>
  <si>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</si>
  <si>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</si>
  <si>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</si>
  <si>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</si>
  <si>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</si>
  <si>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</si>
  <si>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</si>
  <si>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</si>
  <si>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</si>
  <si>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</si>
  <si>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</si>
  <si>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</si>
  <si>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</si>
  <si>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</si>
  <si>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</si>
  <si>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</si>
  <si>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</si>
  <si>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</si>
  <si>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</si>
  <si>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</si>
  <si>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</si>
  <si>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</si>
  <si>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</si>
  <si>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</si>
  <si>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</si>
  <si>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</si>
  <si>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</si>
  <si>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</si>
  <si>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</si>
  <si>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</si>
  <si>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</si>
  <si>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</si>
  <si>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</si>
  <si>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</si>
  <si>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</si>
  <si>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</si>
  <si>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</si>
  <si>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</si>
  <si>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</si>
  <si>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</si>
  <si>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</si>
  <si>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</si>
  <si>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</si>
  <si>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</si>
  <si>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</si>
  <si>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</si>
  <si>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</si>
  <si>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</si>
  <si>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</si>
  <si>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</si>
  <si>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</si>
  <si>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</si>
  <si>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</si>
  <si>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</si>
  <si>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</si>
  <si>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</si>
  <si>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</si>
  <si>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</si>
  <si>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</si>
  <si>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</si>
  <si>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</si>
  <si>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</si>
  <si>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</si>
  <si>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</si>
  <si>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</si>
  <si>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</si>
  <si>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</si>
  <si>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</si>
  <si>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</si>
  <si>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</si>
  <si>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</si>
  <si>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</si>
  <si>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</si>
  <si>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</si>
  <si>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</si>
  <si>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</si>
  <si>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</si>
  <si>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</si>
  <si>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</si>
  <si>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</si>
  <si>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</si>
  <si>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</si>
  <si>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</si>
  <si>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</si>
  <si>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</si>
  <si>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</si>
  <si>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</si>
  <si>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</si>
  <si>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</si>
  <si>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</si>
  <si>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</si>
  <si>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</si>
  <si>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</si>
  <si>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</si>
  <si>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</si>
  <si>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</si>
  <si>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</si>
  <si>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</si>
  <si>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</si>
  <si>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</si>
  <si>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</si>
  <si>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</si>
  <si>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</si>
  <si>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</si>
  <si>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</si>
  <si>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</si>
  <si>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</si>
  <si>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</si>
  <si>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</si>
  <si>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</si>
  <si>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</si>
  <si>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</si>
  <si>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</si>
  <si>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</si>
  <si>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</si>
  <si>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</si>
  <si>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</si>
  <si>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</si>
  <si>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</si>
  <si>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</si>
  <si>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</si>
  <si>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</si>
  <si>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</si>
  <si>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</si>
  <si>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</si>
  <si>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</si>
  <si>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</si>
  <si>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</si>
  <si>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</si>
  <si>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</si>
  <si>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</si>
  <si>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</si>
  <si>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</si>
  <si>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</si>
  <si>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</si>
  <si>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</si>
  <si>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</si>
  <si>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</si>
  <si>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</si>
  <si>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</si>
  <si>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</si>
  <si>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</si>
  <si>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</si>
  <si>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</si>
  <si>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</si>
  <si>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</si>
  <si>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</si>
  <si>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</si>
  <si>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</si>
  <si>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</si>
  <si>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</si>
  <si>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</si>
  <si>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</si>
  <si>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</si>
  <si>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</si>
  <si>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</si>
  <si>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</si>
  <si>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</si>
  <si>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</si>
  <si>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</si>
  <si>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</si>
  <si>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</si>
  <si>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</si>
  <si>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</si>
  <si>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</si>
  <si>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</si>
  <si>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</si>
  <si>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</si>
  <si>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</si>
  <si>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</si>
  <si>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</si>
  <si>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</si>
  <si>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</si>
  <si>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</si>
  <si>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</si>
  <si>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</si>
  <si>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</si>
  <si>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</si>
  <si>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</si>
  <si>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</si>
  <si>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</si>
  <si>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</si>
  <si>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</si>
  <si>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</si>
  <si>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</si>
  <si>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</si>
  <si>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</si>
  <si>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</si>
  <si>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</si>
  <si>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</si>
  <si>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</si>
  <si>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</si>
  <si>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</si>
  <si>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</si>
  <si>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</si>
  <si>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</si>
  <si>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</si>
  <si>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</si>
  <si>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</si>
  <si>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</si>
  <si>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</si>
  <si>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</si>
  <si>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</si>
  <si>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</si>
  <si>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</si>
  <si>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</si>
  <si>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</si>
  <si>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</si>
  <si>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</si>
  <si>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</si>
  <si>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</si>
  <si>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</si>
  <si>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</si>
  <si>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</si>
  <si>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</si>
  <si>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</si>
  <si>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</si>
  <si>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</si>
  <si>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</si>
  <si>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</si>
  <si>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</si>
  <si>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</si>
  <si>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</si>
  <si>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</si>
  <si>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</si>
  <si>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</si>
  <si>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</si>
  <si>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</si>
  <si>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</si>
  <si>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</si>
  <si>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</si>
  <si>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</si>
  <si>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</si>
  <si>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</si>
  <si>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</si>
  <si>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</si>
  <si>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</si>
  <si>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</si>
  <si>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</si>
  <si>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</si>
  <si>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</si>
  <si>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</si>
  <si>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</si>
  <si>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</si>
  <si>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</si>
  <si>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</si>
  <si>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</si>
  <si>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</si>
  <si>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</si>
  <si>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</si>
  <si>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</si>
  <si>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</si>
  <si>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</si>
  <si>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</si>
  <si>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</si>
  <si>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</si>
  <si>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</si>
  <si>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</si>
  <si>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</si>
  <si>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</si>
  <si>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</si>
  <si>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</si>
  <si>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</si>
  <si>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</si>
  <si>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</si>
  <si>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</si>
  <si>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</si>
  <si>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</si>
  <si>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</si>
  <si>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</si>
  <si>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</si>
  <si>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</si>
  <si>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</si>
  <si>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</si>
  <si>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</si>
  <si>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</si>
  <si>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</si>
  <si>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</si>
  <si>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</si>
  <si>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</si>
  <si>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</si>
  <si>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</si>
  <si>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</si>
  <si>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</si>
  <si>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</si>
  <si>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</si>
  <si>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</si>
  <si>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</si>
  <si>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</si>
  <si>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</si>
  <si>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</si>
  <si>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</si>
  <si>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</si>
  <si>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</si>
  <si>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</si>
  <si>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</si>
  <si>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</si>
  <si>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</si>
  <si>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</si>
  <si>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</si>
  <si>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</si>
  <si>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</si>
  <si>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</si>
  <si>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</si>
  <si>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</si>
  <si>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</si>
  <si>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</si>
  <si>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</si>
  <si>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</si>
  <si>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</si>
  <si>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</si>
  <si>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</si>
  <si>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</si>
  <si>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</si>
  <si>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</si>
  <si>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</si>
  <si>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</si>
  <si>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</si>
  <si>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</si>
  <si>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</si>
  <si>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</si>
  <si>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</si>
  <si>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</si>
  <si>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</si>
  <si>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</si>
  <si>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</si>
  <si>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</si>
  <si>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</si>
  <si>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</si>
  <si>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</si>
  <si>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</si>
  <si>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</si>
  <si>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</si>
  <si>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</si>
  <si>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</si>
  <si>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</si>
  <si>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</si>
  <si>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</si>
  <si>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</si>
  <si>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</si>
  <si>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</si>
  <si>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</si>
  <si>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</si>
  <si>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</si>
  <si>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</si>
  <si>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</si>
  <si>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</si>
  <si>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</si>
  <si>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</si>
  <si>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</si>
  <si>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</si>
  <si>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</si>
  <si>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</si>
  <si>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</si>
  <si>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</si>
  <si>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</si>
  <si>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</si>
  <si>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</si>
  <si>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</si>
  <si>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</si>
  <si>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</si>
  <si>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</si>
  <si>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</si>
  <si>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</si>
  <si>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</si>
  <si>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</si>
  <si>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</si>
  <si>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</si>
  <si>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</si>
  <si>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</si>
  <si>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</si>
  <si>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</si>
  <si>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</si>
  <si>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</si>
  <si>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</si>
  <si>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</si>
  <si>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</si>
  <si>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</si>
  <si>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</si>
  <si>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</si>
  <si>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</si>
  <si>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</si>
  <si>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</si>
  <si>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</si>
  <si>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</si>
  <si>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</si>
  <si>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</si>
  <si>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</si>
  <si>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</si>
  <si>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</si>
  <si>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</si>
  <si>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</si>
  <si>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</si>
  <si>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</si>
  <si>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</si>
  <si>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</si>
  <si>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</si>
  <si>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</si>
  <si>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</si>
  <si>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</si>
  <si>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</si>
  <si>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</si>
  <si>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</si>
  <si>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</si>
  <si>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</si>
  <si>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</si>
  <si>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</si>
  <si>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</si>
  <si>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</si>
  <si>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</si>
  <si>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</si>
  <si>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</si>
  <si>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</si>
  <si>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</si>
  <si>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</si>
  <si>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</si>
  <si>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</si>
  <si>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</si>
  <si>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</si>
  <si>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</si>
  <si>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</si>
  <si>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</si>
  <si>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</si>
  <si>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</si>
  <si>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</si>
  <si>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</si>
  <si>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</si>
  <si>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</si>
  <si>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</si>
  <si>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</si>
  <si>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</si>
  <si>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</si>
  <si>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</si>
  <si>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</si>
  <si>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</si>
  <si>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</si>
  <si>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</si>
  <si>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</si>
  <si>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</si>
  <si>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</si>
  <si>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</si>
  <si>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</si>
  <si>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</si>
  <si>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</si>
  <si>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</si>
  <si>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</si>
  <si>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</si>
  <si>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</si>
  <si>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</si>
  <si>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</si>
  <si>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</si>
  <si>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</si>
  <si>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</si>
  <si>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</si>
  <si>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</si>
  <si>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</si>
  <si>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</si>
  <si>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</si>
  <si>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</si>
  <si>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</si>
  <si>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</si>
  <si>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</si>
  <si>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</si>
  <si>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</si>
  <si>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</si>
  <si>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</si>
  <si>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</si>
  <si>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</si>
  <si>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</si>
  <si>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</si>
  <si>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</si>
  <si>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</si>
  <si>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</si>
  <si>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</si>
  <si>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</si>
  <si>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</si>
  <si>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</si>
  <si>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</si>
  <si>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</si>
  <si>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</si>
  <si>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</si>
  <si>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</si>
  <si>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</si>
  <si>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</si>
  <si>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</si>
  <si>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</si>
  <si>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</si>
  <si>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</si>
  <si>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</si>
  <si>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</si>
  <si>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</si>
  <si>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</si>
  <si>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</si>
  <si>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</si>
  <si>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</si>
  <si>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</si>
  <si>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</si>
  <si>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</si>
  <si>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</si>
  <si>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</si>
  <si>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</si>
  <si>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</si>
  <si>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</si>
  <si>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</si>
  <si>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</si>
  <si>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</si>
  <si>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</si>
  <si>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</si>
  <si>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</si>
  <si>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</si>
  <si>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</si>
  <si>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</si>
  <si>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</si>
  <si>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</si>
  <si>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</si>
  <si>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</si>
  <si>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</si>
  <si>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</si>
  <si>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</si>
  <si>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</si>
  <si>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</si>
  <si>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</si>
  <si>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</si>
  <si>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</si>
  <si>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</si>
  <si>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</si>
  <si>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</si>
  <si>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</si>
  <si>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</si>
  <si>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</si>
  <si>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</si>
  <si>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</si>
  <si>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</si>
  <si>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</si>
  <si>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</si>
  <si>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</si>
  <si>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</si>
  <si>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</si>
  <si>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</si>
  <si>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</si>
  <si>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</si>
  <si>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</si>
  <si>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</si>
  <si>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</si>
  <si>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</si>
  <si>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</si>
  <si>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</si>
  <si>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</si>
  <si>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</si>
  <si>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</si>
  <si>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</si>
  <si>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</si>
  <si>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</si>
  <si>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</si>
  <si>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</si>
  <si>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</si>
  <si>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</si>
  <si>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</si>
  <si>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</si>
  <si>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</si>
  <si>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</si>
  <si>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</si>
  <si>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</si>
  <si>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</si>
  <si>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</si>
  <si>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</si>
  <si>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</si>
  <si>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</si>
  <si>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</si>
  <si>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</si>
  <si>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</si>
  <si>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</si>
  <si>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</si>
  <si>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</si>
  <si>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</si>
  <si>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</si>
  <si>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</si>
  <si>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</si>
  <si>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</si>
  <si>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</si>
  <si>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</si>
  <si>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</si>
  <si>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</si>
  <si>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</si>
  <si>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</si>
  <si>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</si>
  <si>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</si>
  <si>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</si>
  <si>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</si>
  <si>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</si>
  <si>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</si>
  <si>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</si>
  <si>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</si>
  <si>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</si>
  <si>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</si>
  <si>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</si>
  <si>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</si>
  <si>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</si>
  <si>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</si>
  <si>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</si>
  <si>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</si>
  <si>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</si>
  <si>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</si>
  <si>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</si>
  <si>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</si>
  <si>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</si>
  <si>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</si>
  <si>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</si>
  <si>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</si>
  <si>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</si>
  <si>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</si>
  <si>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</si>
  <si>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</si>
  <si>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</si>
  <si>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</si>
  <si>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</si>
  <si>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</si>
  <si>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</si>
  <si>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</si>
  <si>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</si>
  <si>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</si>
  <si>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</si>
  <si>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</si>
  <si>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</si>
  <si>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</si>
  <si>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</si>
  <si>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</si>
  <si>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</si>
  <si>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</si>
  <si>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</si>
  <si>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</si>
  <si>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</si>
  <si>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</si>
  <si>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</si>
  <si>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</si>
  <si>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</si>
  <si>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</si>
  <si>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</si>
  <si>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</si>
  <si>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</si>
  <si>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</si>
  <si>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</si>
  <si>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</si>
  <si>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</si>
  <si>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</si>
  <si>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</si>
  <si>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</si>
  <si>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</si>
  <si>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</si>
  <si>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</si>
  <si>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</si>
  <si>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</si>
  <si>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</si>
  <si>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</si>
  <si>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</si>
  <si>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</si>
  <si>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</si>
  <si>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</si>
  <si>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</si>
  <si>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</si>
  <si>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</si>
  <si>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</si>
  <si>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</si>
  <si>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</si>
  <si>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</si>
  <si>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</si>
  <si>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</si>
  <si>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</si>
  <si>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</si>
  <si>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</si>
  <si>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</si>
  <si>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</si>
  <si>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</si>
  <si>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</si>
  <si>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</si>
  <si>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</si>
  <si>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</si>
  <si>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</si>
  <si>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</si>
  <si>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</si>
  <si>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</si>
  <si>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</si>
  <si>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</si>
  <si>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</si>
  <si>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</si>
  <si>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</si>
  <si>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</si>
  <si>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</si>
  <si>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</si>
  <si>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</si>
  <si>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</si>
  <si>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</si>
  <si>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</si>
  <si>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</si>
  <si>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</si>
  <si>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</si>
  <si>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</si>
  <si>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</si>
  <si>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</si>
  <si>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</si>
  <si>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</si>
  <si>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</si>
  <si>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</si>
  <si>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</si>
  <si>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</si>
  <si>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</si>
  <si>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</si>
  <si>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</si>
  <si>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</si>
  <si>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</si>
  <si>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</si>
  <si>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</si>
  <si>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</si>
  <si>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</si>
  <si>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</si>
  <si>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</si>
  <si>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</si>
  <si>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</si>
  <si>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</si>
  <si>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</si>
  <si>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</si>
  <si>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</si>
  <si>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</si>
  <si>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</si>
  <si>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</si>
  <si>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</si>
  <si>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</si>
  <si>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</si>
  <si>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</si>
  <si>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</si>
  <si>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</si>
  <si>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</si>
  <si>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</si>
  <si>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</si>
  <si>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</si>
  <si>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</si>
  <si>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</si>
  <si>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</si>
  <si>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</si>
  <si>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</si>
  <si>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</si>
  <si>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</si>
  <si>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</si>
  <si>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</si>
  <si>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</si>
  <si>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</si>
  <si>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</si>
  <si>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</si>
  <si>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</si>
  <si>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</si>
  <si>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</si>
  <si>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</si>
  <si>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</si>
  <si>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</si>
  <si>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</si>
  <si>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</si>
  <si>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</si>
  <si>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</si>
  <si>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</si>
  <si>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</si>
  <si>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</si>
  <si>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</si>
  <si>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</si>
  <si>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</si>
  <si>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</si>
  <si>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</si>
  <si>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</si>
  <si>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</si>
  <si>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</si>
  <si>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</si>
  <si>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</si>
  <si>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</si>
  <si>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</si>
  <si>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</si>
  <si>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</si>
  <si>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</si>
  <si>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</si>
  <si>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</si>
  <si>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</si>
  <si>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</si>
  <si>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</si>
  <si>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</si>
  <si>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</si>
  <si>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</si>
  <si>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</si>
  <si>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</si>
  <si>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</si>
  <si>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</si>
  <si>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</si>
  <si>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</si>
  <si>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</si>
  <si>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</si>
  <si>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</si>
  <si>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</si>
  <si>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</si>
  <si>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</si>
  <si>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</si>
  <si>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</si>
  <si>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</si>
  <si>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</si>
  <si>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</si>
  <si>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</si>
  <si>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</si>
  <si>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</si>
  <si>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</si>
  <si>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</si>
  <si>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</si>
  <si>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</si>
  <si>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</si>
  <si>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</si>
  <si>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</si>
  <si>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</si>
  <si>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</si>
  <si>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</si>
  <si>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</si>
  <si>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</si>
  <si>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</si>
  <si>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</si>
  <si>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</si>
  <si>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</si>
  <si>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</si>
  <si>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</si>
  <si>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</si>
  <si>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</si>
  <si>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</si>
  <si>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</si>
  <si>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</si>
  <si>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</si>
  <si>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</si>
  <si>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</si>
  <si>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</si>
  <si>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</si>
  <si>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</si>
  <si>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</si>
  <si>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</si>
  <si>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</si>
  <si>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</si>
  <si>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</si>
  <si>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</si>
  <si>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</si>
  <si>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</si>
  <si>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</si>
  <si>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</si>
  <si>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</si>
  <si>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</si>
  <si>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</si>
  <si>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</si>
  <si>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</si>
  <si>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</si>
  <si>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</si>
  <si>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</si>
  <si>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</si>
  <si>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</si>
  <si>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</si>
  <si>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</si>
  <si>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</si>
  <si>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</si>
  <si>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</si>
  <si>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</si>
  <si>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</si>
  <si>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</si>
  <si>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</si>
  <si>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</si>
  <si>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</si>
  <si>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</si>
  <si>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</si>
  <si>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</si>
  <si>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</si>
  <si>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</si>
  <si>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</si>
  <si>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</si>
  <si>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</si>
  <si>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</si>
  <si>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</si>
  <si>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</si>
  <si>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</si>
  <si>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</si>
  <si>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</si>
  <si>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</si>
  <si>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</si>
  <si>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</si>
  <si>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</si>
  <si>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</si>
  <si>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</si>
  <si>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</si>
  <si>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</si>
  <si>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</si>
  <si>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</si>
  <si>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</si>
  <si>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</si>
  <si>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</si>
  <si>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</si>
  <si>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</si>
  <si>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</si>
  <si>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</si>
  <si>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</si>
  <si>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</si>
  <si>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</si>
  <si>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</si>
  <si>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</si>
  <si>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</si>
  <si>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</si>
  <si>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</si>
  <si>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</si>
  <si>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</si>
  <si>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</si>
  <si>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</si>
  <si>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</si>
  <si>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</si>
  <si>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</si>
  <si>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</si>
  <si>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</si>
  <si>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</si>
  <si>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</si>
  <si>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</si>
  <si>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</si>
  <si>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</si>
  <si>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</si>
  <si>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</si>
  <si>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</si>
  <si>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</si>
  <si>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</si>
  <si>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</si>
  <si>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</si>
  <si>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</si>
  <si>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</si>
  <si>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</si>
  <si>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</si>
  <si>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</si>
  <si>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</si>
  <si>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</si>
  <si>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</si>
  <si>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</si>
  <si>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</si>
  <si>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</si>
  <si>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</si>
  <si>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</si>
  <si>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</si>
  <si>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</si>
  <si>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</si>
  <si>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</si>
  <si>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</si>
  <si>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</si>
  <si>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</si>
  <si>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</si>
  <si>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</si>
  <si>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</si>
  <si>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</si>
  <si>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</si>
  <si>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</si>
  <si>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</si>
  <si>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</si>
  <si>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</si>
  <si>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</si>
  <si>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</si>
  <si>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</si>
  <si>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</si>
  <si>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</si>
  <si>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</si>
  <si>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</si>
  <si>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</si>
  <si>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</si>
  <si>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</si>
  <si>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</si>
  <si>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</si>
  <si>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</si>
  <si>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</si>
  <si>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</si>
  <si>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</si>
  <si>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</si>
  <si>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</si>
  <si>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</si>
  <si>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</si>
  <si>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</si>
  <si>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</si>
  <si>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</si>
  <si>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</si>
  <si>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</si>
  <si>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</si>
  <si>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</si>
  <si>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</si>
  <si>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</si>
  <si>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</si>
  <si>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</si>
  <si>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</si>
  <si>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</si>
  <si>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</si>
  <si>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</si>
  <si>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</si>
  <si>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</si>
  <si>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</si>
  <si>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</si>
  <si>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</si>
  <si>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</si>
  <si>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</si>
  <si>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</si>
  <si>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</si>
  <si>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</si>
  <si>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</si>
  <si>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</si>
  <si>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</si>
  <si>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</si>
  <si>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</si>
  <si>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</si>
  <si>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</si>
  <si>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</si>
  <si>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</si>
  <si>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</si>
  <si>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</si>
  <si>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</si>
  <si>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</si>
  <si>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</si>
  <si>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</si>
  <si>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</si>
  <si>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</si>
  <si>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</si>
  <si>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</si>
  <si>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</si>
  <si>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</si>
  <si>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</si>
  <si>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</si>
  <si>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</si>
  <si>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</si>
  <si>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</si>
  <si>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</si>
  <si>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</si>
  <si>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</si>
  <si>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</si>
  <si>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</si>
  <si>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</si>
  <si>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</si>
  <si>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</si>
  <si>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</si>
  <si>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</si>
  <si>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</si>
  <si>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</si>
  <si>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</si>
  <si>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</si>
  <si>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</si>
  <si>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</si>
  <si>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</si>
  <si>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</si>
  <si>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</si>
  <si>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</si>
  <si>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</si>
  <si>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</si>
  <si>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</si>
  <si>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</si>
  <si>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</si>
  <si>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</si>
  <si>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</si>
  <si>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</si>
  <si>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</si>
  <si>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</si>
  <si>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</si>
  <si>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</si>
  <si>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</si>
  <si>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</si>
  <si>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</si>
  <si>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</si>
  <si>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</si>
  <si>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</si>
  <si>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</si>
  <si>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</si>
  <si>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</si>
  <si>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</si>
  <si>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</si>
  <si>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</si>
  <si>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</si>
  <si>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</si>
  <si>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</si>
  <si>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</si>
  <si>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</si>
  <si>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</si>
  <si>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</si>
  <si>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</si>
  <si>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</si>
  <si>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</si>
  <si>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</si>
  <si>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</si>
  <si>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</si>
  <si>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</si>
  <si>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</si>
  <si>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</si>
  <si>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</si>
  <si>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</si>
  <si>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</si>
  <si>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</si>
  <si>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</si>
  <si>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</si>
  <si>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</si>
  <si>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</si>
  <si>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</si>
  <si>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</si>
  <si>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</si>
  <si>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</si>
  <si>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</si>
  <si>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</si>
  <si>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</si>
  <si>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</si>
  <si>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</si>
  <si>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</si>
  <si>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</si>
  <si>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</si>
  <si>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</si>
  <si>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</si>
  <si>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</si>
  <si>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</si>
  <si>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</si>
  <si>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</si>
  <si>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</si>
  <si>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</si>
  <si>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</si>
  <si>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</si>
  <si>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</si>
  <si>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</si>
  <si>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</si>
  <si>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</si>
  <si>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</si>
  <si>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</si>
  <si>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</si>
  <si>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</si>
  <si>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</si>
  <si>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</si>
  <si>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</si>
  <si>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</si>
  <si>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</si>
  <si>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</si>
  <si>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</si>
  <si>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</si>
  <si>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</si>
  <si>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</si>
  <si>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</si>
  <si>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</si>
  <si>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</si>
  <si>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</si>
  <si>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</si>
  <si>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</si>
  <si>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</si>
  <si>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</si>
  <si>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</si>
  <si>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</si>
  <si>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</si>
  <si>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</si>
  <si>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</si>
  <si>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</si>
  <si>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</si>
  <si>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</si>
  <si>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</si>
  <si>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</si>
  <si>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</si>
  <si>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</si>
  <si>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</si>
  <si>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</si>
  <si>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</si>
  <si>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</si>
  <si>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</si>
  <si>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</si>
  <si>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</si>
  <si>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</si>
  <si>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</si>
  <si>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</si>
  <si>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</si>
  <si>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</si>
  <si>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</si>
  <si>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</si>
  <si>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</si>
  <si>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</si>
  <si>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</si>
  <si>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</si>
  <si>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</si>
  <si>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</si>
  <si>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</si>
  <si>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</si>
  <si>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</si>
  <si>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</si>
  <si>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</si>
  <si>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</si>
  <si>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</si>
  <si>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</si>
  <si>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</si>
  <si>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</si>
  <si>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</si>
  <si>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</si>
  <si>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</si>
  <si>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</si>
  <si>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</si>
  <si>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</si>
  <si>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</si>
  <si>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</si>
  <si>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</si>
  <si>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</si>
  <si>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</si>
  <si>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</si>
  <si>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</si>
  <si>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</si>
  <si>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</si>
  <si>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</si>
  <si>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</si>
  <si>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</si>
  <si>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</si>
  <si>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</si>
  <si>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</si>
  <si>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</si>
  <si>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</si>
  <si>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</si>
  <si>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</si>
  <si>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</si>
  <si>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</si>
  <si>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</si>
  <si>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</si>
  <si>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</si>
  <si>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</si>
  <si>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</si>
  <si>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</si>
  <si>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</si>
  <si>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</si>
  <si>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</si>
  <si>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</si>
  <si>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</si>
  <si>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</si>
  <si>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</si>
  <si>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</si>
  <si>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</si>
  <si>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</si>
  <si>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</si>
  <si>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</si>
  <si>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</si>
  <si>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</si>
  <si>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</si>
  <si>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</si>
  <si>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</si>
  <si>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</si>
  <si>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</si>
  <si>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</si>
  <si>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</si>
  <si>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</si>
  <si>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</si>
  <si>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</si>
  <si>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</si>
  <si>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</si>
  <si>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</si>
  <si>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</si>
  <si>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</si>
  <si>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</si>
  <si>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</si>
  <si>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</si>
  <si>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</si>
  <si>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</si>
  <si>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</si>
  <si>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</si>
  <si>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</si>
  <si>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</si>
  <si>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</si>
  <si>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</si>
  <si>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</si>
  <si>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</si>
  <si>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</si>
  <si>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</si>
  <si>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</si>
  <si>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</si>
  <si>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</si>
  <si>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</si>
  <si>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</si>
  <si>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</si>
  <si>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</si>
  <si>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</si>
  <si>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</si>
  <si>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</si>
  <si>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</si>
  <si>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</si>
  <si>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</si>
  <si>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</si>
  <si>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</si>
  <si>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</si>
  <si>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</si>
  <si>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</si>
  <si>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</si>
  <si>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</si>
  <si>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</si>
  <si>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</si>
  <si>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</si>
  <si>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</si>
  <si>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</si>
  <si>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</si>
  <si>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</si>
  <si>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</si>
  <si>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</si>
  <si>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</si>
  <si>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</si>
  <si>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</si>
  <si>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</si>
  <si>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</si>
  <si>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</si>
  <si>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</si>
  <si>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</si>
  <si>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</si>
  <si>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</si>
  <si>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</si>
  <si>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</si>
  <si>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</si>
  <si>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</si>
  <si>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</si>
  <si>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</si>
  <si>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</si>
  <si>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</si>
  <si>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</si>
  <si>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</si>
  <si>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</si>
  <si>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</si>
  <si>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</si>
  <si>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</si>
  <si>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</si>
  <si>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</si>
  <si>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</si>
  <si>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</si>
  <si>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</si>
  <si>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</si>
  <si>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</si>
  <si>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</si>
  <si>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</si>
  <si>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</si>
  <si>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</si>
  <si>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</si>
  <si>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</si>
  <si>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</si>
  <si>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</si>
  <si>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</si>
  <si>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</si>
  <si>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</si>
  <si>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</si>
  <si>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</si>
  <si>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</si>
  <si>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</si>
  <si>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</si>
  <si>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</si>
  <si>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</si>
  <si>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</si>
  <si>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</si>
  <si>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</si>
  <si>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</si>
  <si>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</si>
  <si>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</si>
  <si>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</si>
  <si>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</si>
  <si>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</si>
  <si>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</si>
  <si>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</si>
  <si>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</si>
  <si>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</si>
  <si>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</si>
  <si>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</si>
  <si>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</si>
  <si>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</si>
  <si>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</si>
  <si>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</si>
  <si>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</si>
  <si>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</si>
  <si>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</si>
  <si>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</si>
  <si>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</si>
  <si>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</si>
  <si>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</si>
  <si>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</si>
  <si>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</si>
  <si>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</si>
  <si>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</si>
  <si>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</si>
  <si>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</si>
  <si>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</si>
  <si>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</si>
  <si>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</si>
  <si>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</si>
  <si>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</si>
  <si>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</si>
  <si>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</si>
  <si>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</si>
  <si>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</si>
  <si>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</si>
  <si>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</si>
  <si>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</si>
  <si>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</si>
  <si>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</si>
  <si>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</si>
  <si>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</si>
  <si>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</si>
  <si>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</si>
  <si>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</si>
  <si>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</si>
  <si>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</si>
  <si>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</si>
  <si>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</si>
  <si>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</si>
  <si>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</si>
  <si>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</si>
  <si>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</si>
  <si>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</si>
  <si>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</si>
  <si>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</si>
  <si>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</si>
  <si>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</si>
  <si>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</si>
  <si>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</si>
  <si>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</si>
  <si>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</si>
  <si>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</si>
  <si>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</si>
  <si>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</si>
  <si>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</si>
  <si>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</si>
  <si>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</si>
  <si>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</si>
  <si>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</si>
  <si>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</si>
  <si>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</si>
  <si>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</si>
  <si>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</si>
  <si>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</si>
  <si>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</si>
  <si>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</si>
  <si>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</si>
  <si>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</si>
  <si>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</si>
  <si>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</si>
  <si>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</si>
  <si>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</si>
  <si>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</si>
  <si>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</si>
  <si>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</si>
  <si>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</si>
  <si>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</si>
  <si>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</si>
  <si>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</si>
  <si>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</si>
  <si>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</si>
  <si>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</si>
  <si>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</si>
  <si>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</si>
  <si>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</si>
  <si>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</si>
  <si>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</si>
  <si>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</si>
  <si>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</si>
  <si>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</si>
  <si>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</si>
  <si>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</si>
  <si>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</si>
  <si>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</si>
  <si>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</si>
  <si>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</si>
  <si>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</si>
  <si>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</si>
  <si>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</si>
  <si>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</si>
  <si>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</si>
  <si>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</si>
  <si>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</si>
  <si>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</si>
  <si>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</si>
  <si>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</si>
  <si>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</si>
  <si>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</si>
  <si>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</si>
  <si>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</si>
  <si>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</si>
  <si>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</si>
  <si>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</si>
  <si>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</si>
  <si>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</si>
  <si>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</si>
  <si>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</si>
  <si>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</si>
  <si>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</si>
  <si>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</si>
  <si>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</si>
  <si>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</si>
  <si>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</si>
  <si>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</si>
  <si>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</si>
  <si>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</si>
  <si>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</si>
  <si>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</si>
  <si>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</si>
  <si>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</si>
  <si>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</si>
  <si>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</si>
  <si>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</si>
  <si>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</si>
  <si>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</si>
  <si>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</si>
  <si>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</si>
  <si>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</si>
  <si>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</si>
  <si>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</si>
  <si>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</si>
  <si>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</si>
  <si>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</si>
  <si>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</si>
  <si>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</si>
  <si>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</si>
  <si>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</si>
  <si>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</si>
  <si>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</si>
  <si>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</si>
  <si>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</si>
  <si>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</si>
  <si>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</si>
  <si>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</si>
  <si>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</si>
  <si>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</si>
  <si>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</si>
  <si>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</si>
  <si>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</si>
  <si>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</si>
  <si>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</si>
  <si>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</si>
  <si>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</si>
  <si>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</si>
  <si>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</si>
  <si>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</si>
  <si>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</si>
  <si>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</si>
  <si>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</si>
  <si>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</si>
  <si>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</si>
  <si>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</si>
  <si>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</si>
  <si>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</si>
  <si>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</si>
  <si>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</si>
  <si>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</si>
  <si>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</si>
  <si>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</si>
  <si>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</si>
  <si>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</si>
  <si>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</si>
  <si>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</si>
  <si>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</si>
  <si>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</si>
  <si>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</si>
  <si>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</si>
  <si>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</si>
  <si>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</si>
  <si>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</si>
  <si>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</si>
  <si>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</si>
  <si>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</si>
  <si>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</si>
  <si>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</si>
  <si>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</si>
  <si>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</si>
  <si>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</si>
  <si>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</si>
  <si>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</si>
  <si>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</si>
  <si>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</si>
  <si>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</si>
  <si>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</si>
  <si>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</si>
  <si>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</si>
  <si>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</si>
  <si>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</si>
  <si>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</si>
  <si>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</si>
  <si>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</si>
  <si>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</si>
  <si>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</si>
  <si>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</si>
  <si>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</si>
  <si>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</si>
  <si>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</si>
  <si>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</si>
  <si>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</si>
  <si>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</si>
  <si>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</si>
  <si>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</si>
  <si>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</si>
  <si>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</si>
  <si>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</si>
  <si>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</si>
  <si>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</si>
  <si>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</si>
  <si>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</si>
  <si>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</si>
  <si>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</si>
  <si>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</si>
  <si>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</si>
  <si>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</si>
  <si>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</si>
  <si>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</si>
  <si>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</si>
  <si>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</si>
  <si>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</si>
  <si>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</si>
  <si>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</si>
  <si>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</si>
  <si>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</si>
  <si>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</si>
  <si>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</si>
  <si>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</si>
  <si>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</si>
  <si>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</si>
  <si>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</si>
  <si>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</si>
  <si>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</si>
  <si>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</si>
  <si>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</si>
  <si>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</si>
  <si>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</si>
  <si>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</si>
  <si>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</si>
  <si>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</si>
  <si>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</si>
  <si>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</si>
  <si>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</si>
  <si>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</si>
  <si>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</si>
  <si>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</si>
  <si>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</si>
  <si>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</si>
  <si>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</si>
  <si>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</si>
  <si>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</si>
  <si>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</si>
  <si>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</si>
  <si>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</si>
  <si>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</si>
  <si>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</si>
  <si>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</si>
  <si>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</si>
  <si>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</si>
  <si>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</si>
  <si>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</si>
  <si>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</si>
  <si>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</si>
  <si>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</si>
  <si>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</si>
  <si>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</si>
  <si>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</si>
  <si>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</si>
  <si>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</si>
  <si>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</si>
  <si>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</si>
  <si>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</si>
  <si>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</si>
  <si>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</si>
  <si>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</si>
  <si>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</si>
  <si>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</si>
  <si>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</si>
  <si>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</si>
  <si>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</si>
  <si>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</si>
  <si>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</si>
  <si>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</si>
  <si>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</si>
  <si>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</si>
  <si>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</si>
  <si>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</si>
  <si>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</si>
  <si>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</si>
  <si>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</si>
  <si>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</si>
  <si>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</si>
  <si>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</si>
  <si>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</si>
  <si>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</si>
  <si>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</si>
  <si>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</si>
  <si>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</si>
  <si>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</si>
  <si>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</si>
  <si>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</si>
  <si>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</si>
  <si>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</si>
  <si>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</si>
  <si>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</si>
  <si>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</si>
  <si>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</si>
  <si>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</si>
  <si>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</si>
  <si>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</si>
  <si>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</si>
  <si>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</si>
  <si>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</si>
  <si>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</si>
  <si>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</si>
  <si>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</si>
  <si>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</si>
  <si>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</si>
  <si>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</si>
  <si>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</si>
  <si>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</si>
  <si>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</si>
  <si>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</si>
  <si>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</si>
  <si>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</si>
  <si>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</si>
  <si>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</si>
  <si>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</si>
  <si>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</si>
  <si>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</si>
  <si>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</si>
  <si>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</si>
  <si>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</si>
  <si>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</si>
  <si>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</si>
  <si>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</si>
  <si>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</si>
  <si>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</si>
  <si>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</si>
  <si>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</si>
  <si>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</si>
  <si>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</si>
  <si>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</si>
  <si>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</si>
  <si>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</si>
  <si>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</si>
  <si>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</si>
  <si>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</si>
  <si>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</si>
  <si>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</si>
  <si>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</si>
  <si>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</si>
  <si>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</si>
  <si>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</si>
  <si>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</si>
  <si>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</si>
  <si>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</si>
  <si>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</si>
  <si>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</si>
  <si>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</si>
  <si>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</si>
  <si>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</si>
  <si>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</si>
  <si>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</si>
  <si>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</si>
  <si>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</si>
  <si>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</si>
  <si>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</si>
  <si>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</si>
  <si>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</si>
  <si>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</si>
  <si>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</si>
  <si>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</si>
  <si>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</si>
  <si>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</si>
  <si>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</si>
  <si>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</si>
  <si>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</si>
  <si>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</si>
  <si>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</si>
  <si>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</si>
  <si>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</si>
  <si>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</si>
  <si>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</si>
  <si>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</si>
  <si>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</si>
  <si>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</si>
  <si>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</si>
  <si>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</si>
  <si>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</si>
  <si>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</si>
  <si>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</si>
  <si>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</si>
  <si>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</si>
  <si>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</si>
  <si>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</si>
  <si>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</si>
  <si>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</si>
  <si>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</si>
  <si>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</si>
  <si>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</si>
  <si>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</si>
  <si>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</si>
  <si>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</si>
  <si>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</si>
  <si>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</si>
  <si>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</si>
  <si>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</si>
  <si>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</si>
  <si>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</si>
  <si>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</si>
  <si>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</si>
  <si>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</si>
  <si>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</si>
  <si>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</si>
  <si>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</si>
  <si>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</si>
  <si>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</si>
  <si>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</si>
  <si>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</si>
  <si>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</si>
  <si>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</si>
  <si>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</si>
  <si>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</si>
  <si>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</si>
  <si>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</si>
  <si>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</si>
  <si>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</si>
  <si>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</si>
  <si>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</si>
  <si>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</si>
  <si>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</si>
  <si>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</si>
  <si>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</si>
  <si>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</si>
  <si>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</si>
  <si>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</si>
  <si>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</si>
  <si>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</si>
  <si>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</si>
  <si>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</si>
  <si>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</si>
  <si>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</si>
  <si>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</si>
  <si>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</si>
  <si>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</si>
  <si>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</si>
  <si>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</si>
  <si>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</si>
  <si>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</si>
  <si>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</si>
  <si>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</si>
  <si>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</si>
  <si>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</si>
  <si>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</si>
  <si>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</si>
  <si>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</si>
  <si>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</si>
  <si>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</si>
  <si>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</si>
  <si>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</si>
  <si>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</si>
  <si>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</si>
  <si>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</si>
  <si>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</si>
  <si>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</si>
  <si>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</si>
  <si>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</si>
  <si>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</si>
  <si>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</si>
  <si>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</si>
  <si>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</si>
  <si>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</si>
  <si>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</si>
  <si>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</si>
  <si>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</si>
  <si>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</si>
  <si>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</si>
  <si>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</si>
  <si>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</si>
  <si>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</si>
  <si>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</si>
  <si>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</si>
  <si>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</si>
  <si>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</si>
  <si>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</si>
  <si>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</si>
  <si>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</si>
  <si>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</si>
  <si>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</si>
  <si>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</si>
  <si>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</si>
  <si>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</si>
  <si>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</si>
  <si>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</si>
  <si>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</si>
  <si>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</si>
  <si>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</si>
  <si>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</si>
  <si>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</si>
  <si>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</si>
  <si>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</si>
  <si>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</si>
  <si>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</si>
  <si>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</si>
  <si>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</si>
  <si>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</si>
  <si>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</si>
  <si>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</si>
  <si>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</si>
  <si>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</si>
  <si>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</si>
  <si>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</si>
  <si>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</si>
  <si>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</si>
  <si>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</si>
  <si>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</si>
  <si>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</si>
  <si>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</si>
  <si>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</si>
  <si>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</si>
  <si>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</si>
  <si>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</si>
  <si>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</si>
  <si>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</si>
  <si>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</si>
  <si>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</si>
  <si>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</si>
  <si>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</si>
  <si>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</si>
  <si>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</si>
  <si>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</si>
  <si>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</si>
  <si>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</si>
  <si>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</si>
  <si>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</si>
  <si>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</si>
  <si>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</si>
  <si>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</si>
  <si>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</si>
  <si>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</si>
  <si>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</si>
  <si>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</si>
  <si>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</si>
  <si>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</si>
  <si>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</si>
  <si>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</si>
  <si>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</si>
  <si>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</si>
  <si>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</si>
  <si>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</si>
  <si>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</si>
  <si>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</si>
  <si>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</si>
  <si>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</si>
  <si>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</si>
  <si>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</si>
  <si>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</si>
  <si>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</si>
  <si>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</si>
  <si>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</si>
  <si>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</si>
  <si>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</si>
  <si>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</si>
  <si>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</si>
  <si>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</si>
  <si>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</si>
  <si>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</si>
  <si>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</si>
  <si>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</si>
  <si>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</si>
  <si>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</si>
  <si>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</si>
  <si>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</si>
  <si>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</si>
  <si>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</si>
  <si>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</si>
  <si>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</si>
  <si>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</si>
  <si>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</si>
  <si>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</si>
  <si>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</si>
  <si>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</si>
  <si>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</si>
  <si>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</si>
  <si>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</si>
  <si>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</si>
  <si>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</si>
  <si>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</si>
  <si>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</si>
  <si>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</si>
  <si>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</si>
  <si>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</si>
  <si>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</si>
  <si>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</si>
  <si>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</si>
  <si>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</si>
  <si>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</si>
  <si>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</si>
  <si>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</si>
  <si>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</si>
  <si>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</si>
  <si>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</si>
  <si>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</si>
  <si>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</si>
  <si>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</si>
  <si>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</si>
  <si>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</si>
  <si>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</si>
  <si>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</si>
  <si>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</si>
  <si>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</si>
  <si>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</si>
  <si>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</si>
  <si>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</si>
  <si>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</si>
  <si>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</si>
  <si>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</si>
  <si>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</si>
  <si>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</si>
  <si>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</si>
  <si>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</si>
  <si>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</si>
  <si>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</si>
  <si>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</si>
  <si>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</si>
  <si>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</si>
  <si>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</si>
  <si>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</si>
  <si>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</si>
  <si>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</si>
  <si>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</si>
  <si>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</si>
  <si>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</si>
  <si>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</si>
  <si>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</si>
  <si>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</si>
  <si>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</si>
  <si>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</si>
  <si>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</si>
  <si>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</si>
  <si>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</si>
  <si>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</si>
  <si>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</si>
  <si>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</si>
  <si>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</si>
  <si>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</si>
  <si>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</si>
  <si>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</si>
  <si>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</si>
  <si>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</si>
  <si>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</si>
  <si>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</si>
  <si>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</si>
  <si>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</si>
  <si>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</si>
  <si>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</si>
  <si>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</si>
  <si>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</si>
  <si>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</si>
  <si>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</si>
  <si>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</si>
  <si>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</si>
  <si>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</si>
  <si>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</si>
  <si>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</si>
  <si>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</si>
  <si>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</si>
  <si>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</si>
  <si>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</si>
  <si>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</si>
  <si>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</si>
  <si>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</si>
  <si>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</si>
  <si>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</si>
  <si>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</si>
  <si>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</si>
  <si>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</si>
  <si>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</si>
  <si>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</si>
  <si>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</si>
  <si>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</si>
  <si>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</si>
  <si>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</si>
  <si>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</si>
  <si>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</si>
  <si>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</si>
  <si>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</si>
  <si>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</si>
  <si>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</si>
  <si>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</si>
  <si>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</si>
  <si>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</si>
  <si>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</si>
  <si>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</si>
  <si>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</si>
  <si>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</si>
  <si>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</si>
  <si>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</si>
  <si>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</si>
  <si>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</si>
  <si>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</si>
  <si>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</si>
  <si>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</si>
  <si>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</si>
  <si>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</si>
  <si>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</si>
  <si>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</si>
  <si>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</si>
  <si>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</si>
  <si>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</si>
  <si>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</si>
  <si>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</si>
  <si>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</si>
  <si>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</si>
  <si>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</si>
  <si>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</si>
  <si>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</si>
  <si>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</si>
  <si>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</si>
  <si>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</si>
  <si>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</si>
  <si>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</si>
  <si>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</si>
  <si>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</si>
  <si>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</si>
  <si>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</si>
  <si>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</si>
  <si>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</si>
  <si>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</si>
  <si>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</si>
  <si>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</si>
  <si>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</si>
  <si>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</si>
  <si>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</si>
  <si>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</si>
  <si>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</si>
  <si>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</si>
  <si>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</si>
  <si>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</si>
  <si>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</si>
  <si>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</si>
  <si>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</si>
  <si>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</si>
  <si>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</si>
  <si>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</si>
  <si>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</si>
  <si>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</si>
  <si>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</si>
  <si>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</si>
  <si>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</si>
  <si>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</si>
  <si>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</si>
  <si>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</si>
  <si>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</si>
  <si>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</si>
  <si>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</si>
  <si>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</si>
  <si>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</si>
  <si>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</si>
  <si>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</si>
  <si>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</si>
  <si>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</si>
  <si>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</si>
  <si>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</si>
  <si>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</si>
  <si>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</si>
  <si>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</si>
  <si>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</si>
  <si>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</si>
  <si>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</si>
  <si>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</si>
  <si>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</si>
  <si>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</si>
  <si>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</si>
  <si>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</si>
  <si>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</si>
  <si>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</si>
  <si>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</si>
  <si>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</si>
  <si>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</si>
  <si>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</si>
  <si>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</si>
  <si>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</si>
  <si>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</si>
  <si>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</si>
  <si>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</si>
  <si>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</si>
  <si>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</si>
  <si>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</si>
  <si>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</si>
  <si>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</si>
  <si>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</si>
  <si>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</si>
  <si>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</si>
  <si>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</si>
  <si>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</si>
  <si>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</si>
  <si>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</si>
  <si>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</si>
  <si>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</si>
  <si>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</si>
  <si>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</si>
  <si>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</si>
  <si>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</si>
  <si>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</si>
  <si>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</si>
  <si>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</si>
  <si>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</si>
  <si>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</si>
  <si>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</si>
  <si>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</si>
  <si>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</si>
  <si>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</si>
  <si>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</si>
  <si>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</si>
  <si>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</si>
  <si>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</si>
  <si>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</si>
  <si>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</si>
  <si>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</si>
  <si>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</si>
  <si>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</si>
  <si>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</si>
  <si>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</si>
  <si>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</si>
  <si>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</si>
  <si>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</si>
  <si>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</si>
  <si>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</si>
  <si>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</si>
  <si>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</si>
  <si>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</si>
  <si>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</si>
  <si>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</si>
  <si>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</si>
  <si>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</si>
  <si>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</si>
  <si>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</si>
  <si>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</si>
  <si>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</si>
  <si>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</si>
  <si>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</si>
  <si>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</si>
  <si>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</si>
  <si>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</si>
  <si>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</si>
  <si>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</si>
  <si>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</si>
  <si>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</si>
  <si>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</si>
  <si>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</si>
  <si>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</si>
  <si>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</si>
  <si>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</si>
  <si>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</si>
  <si>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</si>
  <si>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</si>
  <si>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</si>
  <si>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</si>
  <si>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</si>
  <si>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</si>
  <si>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</si>
  <si>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</si>
  <si>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</si>
  <si>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</si>
  <si>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</si>
  <si>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</si>
  <si>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</si>
  <si>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</si>
  <si>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</si>
  <si>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</si>
  <si>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</si>
  <si>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</si>
  <si>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</si>
  <si>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</si>
  <si>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</si>
  <si>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</si>
  <si>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</si>
  <si>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</si>
  <si>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</si>
  <si>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</si>
  <si>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</si>
  <si>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</si>
  <si>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</si>
  <si>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</si>
  <si>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</si>
  <si>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</si>
  <si>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</si>
  <si>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</si>
  <si>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</si>
  <si>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</si>
  <si>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</si>
  <si>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</si>
  <si>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</si>
  <si>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</si>
  <si>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</si>
  <si>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</si>
  <si>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</si>
  <si>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</si>
  <si>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</si>
  <si>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</si>
  <si>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</si>
  <si>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</si>
  <si>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</si>
  <si>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</si>
  <si>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</si>
  <si>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</si>
  <si>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</si>
  <si>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</si>
  <si>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</si>
  <si>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</si>
  <si>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</si>
  <si>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</si>
  <si>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</si>
  <si>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</si>
  <si>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</si>
  <si>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</si>
  <si>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</si>
  <si>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</si>
  <si>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</si>
  <si>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</si>
  <si>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</si>
  <si>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</si>
  <si>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</si>
  <si>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</si>
  <si>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</si>
  <si>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</si>
  <si>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</si>
  <si>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</si>
  <si>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</si>
  <si>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</si>
  <si>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</si>
  <si>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</si>
  <si>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</si>
  <si>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</si>
  <si>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</si>
  <si>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</si>
  <si>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</si>
  <si>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</si>
  <si>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</si>
  <si>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</si>
  <si>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</si>
  <si>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</si>
  <si>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</si>
  <si>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</si>
  <si>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</si>
  <si>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</si>
  <si>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</si>
  <si>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</si>
  <si>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</si>
  <si>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</si>
  <si>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</si>
  <si>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</si>
  <si>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</si>
  <si>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</si>
  <si>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</si>
  <si>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</si>
  <si>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</si>
  <si>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</si>
  <si>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</si>
  <si>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</si>
  <si>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</si>
  <si>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</si>
  <si>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</si>
  <si>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</si>
  <si>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</si>
  <si>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</si>
  <si>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</si>
  <si>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</si>
  <si>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</si>
  <si>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</si>
  <si>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</si>
  <si>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</si>
  <si>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</si>
  <si>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</si>
  <si>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</si>
  <si>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</si>
  <si>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</si>
  <si>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</si>
  <si>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</si>
  <si>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</si>
  <si>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</si>
  <si>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</si>
  <si>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</si>
  <si>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</si>
  <si>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</si>
  <si>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</si>
  <si>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</si>
  <si>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</si>
  <si>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</si>
  <si>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</si>
  <si>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</si>
  <si>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</si>
  <si>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</si>
  <si>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</si>
  <si>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</si>
  <si>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</si>
  <si>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</si>
  <si>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</si>
  <si>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</si>
  <si>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</si>
  <si>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</si>
  <si>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</si>
  <si>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</si>
  <si>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</si>
  <si>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</si>
  <si>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</si>
  <si>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</si>
  <si>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</si>
  <si>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</si>
  <si>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</si>
  <si>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</si>
  <si>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</si>
  <si>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</si>
  <si>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</si>
  <si>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</si>
  <si>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</si>
  <si>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</si>
  <si>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</si>
  <si>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</si>
  <si>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</si>
  <si>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</si>
  <si>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</si>
  <si>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</si>
  <si>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</si>
  <si>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</si>
  <si>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</si>
  <si>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</si>
  <si>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</si>
  <si>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</si>
  <si>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</si>
  <si>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</si>
  <si>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</si>
  <si>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</si>
  <si>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</si>
  <si>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</si>
  <si>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</si>
  <si>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</si>
  <si>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</si>
  <si>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</si>
  <si>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</si>
  <si>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</si>
  <si>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</si>
  <si>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</si>
  <si>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</si>
  <si>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</si>
  <si>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</si>
  <si>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</si>
  <si>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</si>
  <si>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</si>
  <si>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</si>
  <si>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</si>
  <si>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</si>
  <si>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</si>
  <si>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</si>
  <si>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</si>
  <si>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</si>
  <si>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</si>
  <si>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</si>
  <si>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</si>
  <si>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</si>
  <si>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</si>
  <si>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</si>
  <si>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</si>
  <si>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</si>
  <si>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</si>
  <si>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</si>
  <si>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</si>
  <si>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</si>
  <si>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</si>
  <si>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</si>
  <si>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</si>
  <si>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</si>
  <si>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</si>
  <si>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</si>
  <si>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</si>
  <si>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</si>
  <si>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</si>
  <si>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</si>
  <si>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</si>
  <si>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</si>
  <si>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</si>
  <si>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</si>
  <si>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</si>
  <si>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</si>
  <si>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</si>
  <si>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</si>
  <si>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</si>
  <si>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</si>
  <si>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</si>
  <si>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</si>
  <si>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</si>
  <si>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</si>
  <si>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</si>
  <si>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</si>
  <si>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</si>
  <si>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</si>
  <si>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</si>
  <si>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</si>
  <si>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</si>
  <si>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</si>
  <si>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</si>
  <si>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</si>
  <si>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</si>
  <si>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</si>
  <si>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</si>
  <si>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</si>
  <si>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</si>
  <si>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</si>
  <si>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</si>
  <si>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</si>
  <si>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</si>
  <si>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</si>
  <si>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</si>
  <si>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</si>
  <si>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</si>
  <si>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</si>
  <si>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</si>
  <si>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</si>
  <si>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</si>
  <si>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</si>
  <si>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</si>
  <si>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</si>
  <si>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</si>
  <si>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</si>
  <si>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</si>
  <si>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</si>
  <si>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</si>
  <si>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</si>
  <si>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</si>
  <si>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</si>
  <si>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</si>
  <si>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</si>
  <si>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</si>
  <si>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</si>
  <si>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</si>
  <si>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</si>
  <si>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</si>
  <si>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</si>
  <si>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</si>
  <si>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</si>
  <si>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</si>
  <si>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</si>
  <si>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</si>
  <si>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</si>
  <si>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</si>
  <si>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</si>
  <si>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</si>
  <si>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</si>
  <si>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</si>
  <si>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</si>
  <si>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</si>
  <si>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</si>
  <si>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</si>
  <si>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</si>
  <si>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</si>
  <si>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</si>
  <si>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</si>
  <si>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</si>
  <si>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</si>
  <si>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</si>
  <si>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</si>
  <si>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</si>
  <si>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</si>
  <si>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</si>
  <si>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</si>
  <si>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</si>
  <si>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</si>
  <si>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</si>
  <si>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</si>
  <si>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</si>
  <si>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</si>
  <si>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</si>
  <si>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</si>
  <si>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</si>
  <si>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</si>
  <si>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</si>
  <si>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</si>
  <si>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</si>
  <si>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</si>
  <si>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</si>
  <si>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</si>
  <si>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</si>
  <si>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</si>
  <si>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</si>
  <si>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</si>
  <si>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</si>
  <si>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</si>
  <si>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</si>
  <si>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</si>
  <si>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</si>
  <si>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</si>
  <si>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</si>
  <si>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</si>
  <si>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</si>
  <si>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</si>
  <si>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</si>
  <si>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</si>
  <si>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</si>
  <si>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</si>
  <si>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</si>
  <si>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</si>
  <si>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</si>
  <si>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</si>
  <si>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</si>
  <si>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</si>
  <si>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</si>
  <si>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</si>
  <si>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</si>
  <si>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</si>
  <si>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</si>
  <si>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</si>
  <si>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</si>
  <si>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</si>
  <si>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</si>
  <si>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</si>
  <si>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</si>
  <si>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</si>
  <si>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</si>
  <si>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</si>
  <si>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</si>
  <si>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</si>
  <si>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</si>
  <si>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</si>
  <si>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</si>
  <si>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</si>
  <si>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</si>
  <si>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</si>
  <si>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</si>
  <si>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</si>
  <si>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</si>
  <si>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</si>
  <si>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</si>
  <si>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</si>
  <si>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</si>
  <si>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</si>
  <si>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</si>
  <si>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</si>
  <si>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</si>
  <si>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</si>
  <si>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</si>
  <si>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</si>
  <si>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</si>
  <si>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</si>
  <si>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</si>
  <si>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</si>
  <si>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</si>
  <si>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</si>
  <si>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</si>
  <si>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</si>
  <si>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</si>
  <si>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</si>
  <si>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</si>
  <si>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</si>
  <si>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</si>
  <si>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</si>
  <si>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</si>
  <si>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</si>
  <si>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</si>
  <si>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</si>
  <si>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</si>
  <si>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</si>
  <si>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</si>
  <si>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</si>
  <si>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</si>
  <si>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</si>
  <si>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</si>
  <si>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</si>
  <si>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</si>
  <si>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</si>
  <si>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</si>
  <si>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</si>
  <si>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</si>
  <si>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</si>
  <si>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</si>
  <si>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</si>
  <si>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</si>
  <si>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</si>
  <si>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</si>
  <si>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</si>
  <si>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</si>
  <si>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</si>
  <si>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</si>
  <si>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</si>
  <si>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</si>
  <si>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</si>
  <si>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</si>
  <si>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</si>
  <si>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</si>
  <si>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</si>
  <si>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</si>
  <si>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</si>
  <si>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</si>
  <si>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</si>
  <si>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</si>
  <si>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</si>
  <si>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</si>
  <si>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</si>
  <si>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</si>
  <si>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</si>
  <si>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</si>
  <si>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</si>
  <si>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</si>
  <si>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</si>
  <si>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</si>
  <si>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</si>
  <si>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</si>
  <si>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</si>
  <si>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</si>
  <si>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</si>
  <si>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</si>
  <si>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</si>
  <si>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</si>
  <si>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</si>
  <si>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</si>
  <si>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</si>
  <si>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</si>
  <si>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</si>
  <si>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</si>
  <si>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</si>
  <si>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</si>
  <si>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</si>
  <si>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</si>
  <si>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</si>
  <si>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</si>
  <si>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</si>
  <si>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</si>
  <si>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</si>
  <si>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</si>
  <si>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</si>
  <si>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</si>
  <si>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</si>
  <si>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</si>
  <si>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</si>
  <si>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</si>
  <si>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</si>
  <si>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</si>
  <si>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</si>
  <si>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</si>
  <si>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</si>
  <si>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</si>
  <si>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</si>
  <si>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</si>
  <si>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</si>
  <si>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</si>
  <si>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</si>
  <si>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</si>
  <si>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</si>
  <si>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</si>
  <si>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</si>
  <si>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</si>
  <si>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</si>
  <si>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</si>
  <si>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</si>
  <si>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</si>
  <si>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</si>
  <si>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</si>
  <si>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</si>
  <si>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</si>
  <si>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</si>
  <si>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</si>
  <si>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</si>
  <si>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</si>
  <si>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</si>
  <si>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</si>
  <si>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</si>
  <si>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</si>
  <si>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</si>
  <si>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</si>
  <si>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</si>
  <si>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</si>
  <si>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</si>
  <si>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</si>
  <si>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</si>
  <si>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</si>
  <si>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</si>
  <si>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</si>
  <si>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</si>
  <si>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</si>
  <si>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</si>
  <si>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</si>
  <si>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</si>
  <si>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</si>
  <si>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</si>
  <si>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</si>
  <si>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</si>
  <si>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</si>
  <si>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</si>
  <si>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</si>
  <si>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</si>
  <si>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</si>
  <si>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</si>
  <si>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</si>
  <si>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</si>
  <si>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</si>
  <si>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</si>
  <si>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</si>
  <si>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</si>
  <si>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</si>
  <si>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</si>
  <si>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</si>
  <si>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</si>
  <si>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</si>
  <si>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</si>
  <si>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</si>
  <si>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</si>
  <si>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</si>
  <si>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</si>
  <si>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</si>
  <si>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</si>
  <si>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</si>
  <si>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</si>
  <si>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</si>
  <si>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</si>
  <si>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</si>
  <si>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</si>
  <si>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</si>
  <si>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</si>
  <si>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</si>
  <si>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</si>
  <si>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</si>
  <si>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</si>
  <si>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</si>
  <si>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</si>
  <si>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</si>
  <si>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</si>
  <si>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</si>
  <si>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</si>
  <si>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</si>
  <si>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</si>
  <si>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</si>
  <si>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</si>
  <si>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</si>
  <si>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</si>
  <si>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</si>
  <si>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</si>
  <si>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</si>
  <si>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</si>
  <si>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</si>
  <si>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</si>
  <si>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</si>
  <si>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</si>
  <si>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</si>
  <si>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</si>
  <si>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</si>
  <si>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</si>
  <si>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</si>
  <si>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</si>
  <si>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</si>
  <si>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</si>
  <si>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</si>
  <si>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</si>
  <si>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</si>
  <si>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</si>
  <si>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</si>
  <si>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</si>
  <si>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</si>
  <si>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</si>
  <si>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</si>
  <si>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</si>
  <si>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</si>
  <si>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</si>
  <si>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</si>
  <si>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</si>
  <si>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</si>
  <si>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</si>
  <si>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</si>
  <si>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</si>
  <si>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</si>
  <si>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</si>
  <si>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</si>
  <si>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</si>
  <si>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</si>
  <si>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</si>
  <si>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</si>
  <si>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</si>
  <si>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</si>
  <si>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</si>
  <si>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</si>
  <si>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</si>
  <si>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</si>
  <si>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</si>
  <si>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</si>
  <si>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</si>
  <si>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</si>
  <si>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</si>
  <si>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</si>
  <si>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</si>
  <si>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</si>
  <si>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</si>
  <si>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</si>
  <si>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</si>
  <si>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</si>
  <si>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</si>
  <si>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</si>
  <si>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</si>
  <si>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</si>
  <si>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</si>
  <si>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</si>
  <si>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</si>
  <si>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</si>
  <si>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</si>
  <si>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</si>
  <si>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</si>
  <si>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</si>
  <si>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</si>
  <si>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</si>
  <si>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</si>
  <si>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</si>
  <si>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</si>
  <si>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</si>
  <si>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</si>
  <si>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</si>
  <si>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</si>
  <si>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</si>
  <si>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</si>
  <si>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</si>
  <si>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</si>
  <si>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</si>
  <si>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</si>
  <si>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</si>
  <si>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</si>
  <si>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</si>
  <si>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</si>
  <si>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</si>
  <si>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</si>
  <si>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</si>
  <si>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</si>
  <si>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</si>
  <si>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</si>
  <si>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</si>
  <si>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</si>
  <si>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</si>
  <si>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</si>
  <si>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</si>
  <si>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</si>
  <si>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</si>
  <si>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</si>
  <si>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</si>
  <si>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</si>
  <si>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</si>
  <si>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</si>
  <si>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</si>
  <si>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</si>
  <si>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</si>
  <si>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</si>
  <si>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</si>
  <si>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</si>
  <si>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</si>
  <si>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</si>
  <si>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</si>
  <si>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</si>
  <si>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</si>
  <si>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</si>
  <si>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</si>
  <si>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</si>
  <si>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</si>
  <si>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</si>
  <si>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</si>
  <si>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</si>
  <si>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</si>
  <si>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</si>
  <si>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</si>
  <si>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</si>
  <si>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</si>
  <si>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</si>
  <si>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</si>
  <si>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</si>
  <si>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</si>
  <si>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</si>
  <si>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</si>
  <si>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</si>
  <si>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</si>
  <si>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</si>
  <si>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</si>
  <si>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</si>
  <si>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</si>
  <si>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</si>
  <si>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</si>
  <si>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</si>
  <si>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</si>
  <si>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</si>
  <si>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</si>
  <si>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</si>
  <si>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</si>
  <si>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</si>
  <si>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</si>
  <si>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</si>
  <si>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</si>
  <si>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</si>
  <si>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</si>
  <si>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</si>
  <si>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</si>
  <si>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</si>
  <si>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</si>
  <si>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</si>
  <si>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</si>
  <si>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</si>
  <si>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</si>
  <si>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</si>
  <si>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</si>
  <si>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</si>
  <si>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</si>
  <si>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</si>
  <si>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</si>
  <si>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</si>
  <si>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</si>
  <si>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</si>
  <si>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</si>
  <si>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</si>
  <si>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</si>
  <si>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</si>
  <si>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</si>
  <si>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</si>
  <si>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</si>
  <si>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</si>
  <si>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</si>
  <si>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</si>
  <si>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</si>
  <si>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</si>
  <si>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</si>
  <si>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</si>
  <si>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</si>
  <si>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</si>
  <si>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</si>
  <si>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</si>
  <si>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</si>
  <si>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</si>
  <si>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</si>
  <si>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</si>
  <si>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</si>
  <si>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</si>
  <si>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</si>
  <si>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</si>
  <si>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</si>
  <si>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</si>
  <si>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</si>
  <si>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</si>
  <si>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</si>
  <si>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</si>
  <si>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</si>
  <si>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</si>
  <si>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</si>
  <si>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</si>
  <si>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</si>
  <si>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</si>
  <si>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</si>
  <si>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</si>
  <si>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</si>
  <si>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</si>
  <si>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</si>
  <si>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</si>
  <si>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</si>
  <si>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</si>
  <si>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</si>
  <si>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</si>
  <si>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</si>
  <si>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</si>
  <si>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</si>
  <si>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</si>
  <si>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</si>
  <si>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</si>
  <si>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</si>
  <si>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</si>
  <si>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</si>
  <si>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</si>
  <si>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</si>
  <si>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</si>
  <si>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</si>
  <si>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</si>
  <si>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</si>
  <si>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</si>
  <si>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</si>
  <si>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</si>
  <si>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</si>
  <si>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</si>
  <si>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</si>
  <si>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</si>
  <si>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</si>
  <si>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</si>
  <si>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</si>
  <si>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</si>
  <si>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</si>
  <si>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</si>
  <si>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</si>
  <si>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</si>
  <si>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</si>
  <si>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</si>
  <si>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</si>
  <si>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</si>
  <si>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</si>
  <si>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</si>
  <si>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</si>
  <si>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</si>
  <si>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</si>
  <si>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</si>
  <si>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</si>
  <si>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</si>
  <si>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</si>
  <si>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</si>
  <si>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</si>
  <si>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</si>
  <si>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</si>
  <si>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</si>
  <si>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</si>
  <si>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</si>
  <si>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</si>
  <si>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</si>
  <si>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</si>
  <si>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</si>
  <si>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</si>
  <si>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</si>
  <si>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</si>
  <si>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</si>
  <si>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</si>
  <si>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</si>
  <si>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</si>
  <si>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</si>
  <si>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</si>
  <si>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</si>
  <si>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</si>
  <si>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</si>
  <si>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</si>
  <si>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</si>
  <si>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</si>
  <si>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</si>
  <si>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</si>
  <si>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</si>
  <si>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</si>
  <si>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</si>
  <si>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</si>
  <si>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</si>
  <si>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</si>
  <si>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</si>
  <si>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</si>
  <si>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</si>
  <si>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</si>
  <si>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</si>
  <si>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</si>
  <si>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</si>
  <si>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</si>
  <si>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</si>
  <si>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</si>
  <si>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</si>
  <si>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</si>
  <si>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</si>
  <si>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</si>
  <si>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</si>
  <si>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</si>
  <si>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</si>
  <si>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</si>
  <si>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</si>
  <si>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</si>
  <si>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</si>
  <si>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</si>
  <si>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</si>
  <si>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</si>
  <si>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</si>
  <si>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</si>
  <si>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</si>
  <si>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</si>
  <si>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</si>
  <si>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</si>
  <si>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</si>
  <si>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</si>
  <si>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</si>
  <si>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</si>
  <si>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</si>
  <si>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</si>
  <si>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</si>
  <si>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</si>
  <si>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</si>
  <si>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</si>
  <si>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</si>
  <si>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</si>
  <si>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</si>
  <si>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</si>
  <si>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</si>
  <si>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</si>
  <si>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</si>
  <si>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</si>
  <si>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</si>
  <si>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</si>
  <si>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</si>
  <si>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</si>
  <si>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</si>
  <si>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</si>
  <si>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</si>
  <si>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</si>
  <si>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</si>
  <si>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</si>
  <si>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</si>
  <si>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</si>
  <si>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</si>
  <si>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</si>
  <si>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</si>
  <si>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</si>
  <si>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</si>
  <si>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</si>
  <si>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</si>
  <si>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</si>
  <si>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</si>
  <si>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</si>
  <si>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</si>
  <si>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</si>
  <si>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</si>
  <si>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</si>
  <si>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</si>
  <si>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</si>
  <si>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</si>
  <si>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</si>
  <si>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</si>
  <si>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</si>
  <si>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</si>
  <si>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</si>
  <si>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</si>
  <si>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</si>
  <si>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</si>
  <si>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</si>
  <si>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</si>
  <si>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</si>
  <si>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</si>
  <si>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</si>
  <si>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</si>
  <si>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</si>
  <si>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</si>
  <si>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</si>
  <si>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</si>
  <si>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</si>
  <si>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</si>
  <si>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</si>
  <si>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</si>
  <si>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</si>
  <si>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</si>
  <si>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</si>
  <si>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</si>
  <si>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</si>
  <si>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</si>
  <si>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</si>
  <si>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</si>
  <si>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</si>
  <si>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</si>
  <si>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</si>
  <si>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</si>
  <si>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</si>
  <si>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</si>
  <si>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</si>
  <si>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</si>
  <si>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</si>
  <si>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</si>
  <si>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</si>
  <si>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</si>
  <si>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</si>
  <si>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</si>
  <si>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</si>
  <si>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</si>
  <si>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</si>
  <si>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</si>
  <si>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</si>
  <si>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</si>
  <si>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</si>
  <si>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</si>
  <si>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</si>
  <si>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</si>
  <si>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</si>
  <si>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</si>
  <si>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</si>
  <si>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</si>
  <si>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</si>
  <si>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</si>
  <si>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</si>
  <si>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</si>
  <si>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</si>
  <si>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</si>
  <si>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</si>
  <si>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</si>
  <si>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</si>
  <si>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</si>
  <si>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</si>
  <si>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</si>
  <si>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</si>
  <si>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</si>
  <si>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</si>
  <si>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</si>
  <si>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</si>
  <si>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</si>
  <si>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</si>
  <si>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</si>
  <si>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</si>
  <si>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</si>
  <si>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</si>
  <si>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</si>
  <si>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</si>
  <si>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</si>
  <si>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</si>
  <si>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</si>
  <si>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</si>
  <si>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</si>
  <si>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</si>
  <si>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</si>
  <si>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</si>
  <si>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</si>
  <si>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</si>
  <si>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</si>
  <si>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</si>
  <si>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</si>
  <si>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</si>
  <si>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</si>
  <si>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</si>
  <si>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</si>
  <si>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</si>
  <si>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</si>
  <si>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</si>
  <si>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</si>
  <si>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</si>
  <si>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</si>
  <si>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</si>
  <si>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</si>
  <si>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</si>
  <si>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</si>
  <si>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</si>
  <si>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</si>
  <si>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</si>
  <si>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</si>
  <si>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</si>
  <si>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</si>
  <si>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</si>
  <si>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</si>
  <si>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</si>
  <si>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</si>
  <si>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</si>
  <si>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</si>
  <si>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</si>
  <si>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</si>
  <si>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</si>
  <si>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</si>
  <si>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</si>
  <si>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</si>
  <si>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</si>
  <si>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</si>
  <si>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</si>
  <si>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</si>
  <si>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</si>
  <si>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</si>
  <si>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</si>
  <si>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</si>
  <si>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</si>
  <si>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</si>
  <si>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</si>
  <si>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</si>
  <si>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</si>
  <si>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</si>
  <si>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</si>
  <si>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</si>
  <si>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</si>
  <si>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</si>
  <si>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</si>
  <si>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</si>
  <si>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</si>
  <si>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</si>
  <si>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</si>
  <si>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</si>
  <si>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</si>
  <si>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</si>
  <si>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</si>
  <si>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</si>
  <si>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</si>
  <si>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</si>
  <si>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</si>
  <si>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</si>
  <si>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</si>
  <si>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</si>
  <si>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</si>
  <si>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</si>
  <si>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</si>
  <si>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</si>
  <si>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</si>
  <si>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</si>
  <si>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</si>
  <si>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</si>
  <si>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</si>
  <si>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</si>
  <si>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</si>
  <si>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</si>
  <si>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</si>
  <si>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</si>
  <si>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</si>
  <si>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</si>
  <si>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</si>
  <si>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</si>
  <si>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</si>
  <si>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</si>
  <si>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</si>
  <si>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</si>
  <si>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</si>
  <si>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</si>
  <si>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</si>
  <si>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</si>
  <si>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</si>
  <si>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</si>
  <si>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</si>
  <si>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</si>
  <si>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</si>
  <si>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</si>
  <si>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</si>
  <si>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</si>
  <si>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</si>
  <si>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</si>
  <si>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</si>
  <si>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</si>
  <si>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</si>
  <si>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</si>
  <si>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</si>
  <si>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</si>
  <si>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</si>
  <si>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</si>
  <si>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</si>
  <si>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</si>
  <si>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</si>
  <si>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</si>
  <si>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</si>
  <si>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</si>
  <si>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</si>
  <si>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</si>
  <si>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</si>
  <si>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</si>
  <si>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</si>
  <si>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</si>
  <si>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</si>
  <si>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</si>
  <si>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</si>
  <si>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</si>
  <si>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</si>
  <si>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</si>
  <si>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</si>
  <si>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</si>
  <si>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</si>
  <si>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</si>
  <si>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</si>
  <si>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</si>
  <si>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</si>
  <si>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</si>
  <si>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</si>
  <si>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</si>
  <si>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</si>
  <si>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</si>
  <si>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</si>
  <si>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</si>
  <si>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</si>
  <si>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</si>
  <si>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</si>
  <si>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</si>
  <si>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</si>
  <si>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</si>
  <si>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</si>
  <si>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</si>
  <si>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</si>
  <si>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</si>
  <si>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</si>
  <si>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</si>
  <si>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</si>
  <si>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</si>
  <si>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</si>
  <si>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</si>
  <si>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</si>
  <si>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</si>
  <si>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</si>
  <si>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</si>
  <si>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</si>
  <si>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</si>
  <si>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</si>
  <si>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</si>
  <si>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</si>
  <si>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</si>
  <si>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</si>
  <si>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</si>
  <si>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</si>
  <si>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</si>
  <si>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</si>
  <si>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</si>
  <si>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</si>
  <si>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</si>
  <si>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</si>
  <si>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</si>
  <si>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</si>
  <si>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</si>
  <si>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</si>
  <si>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</si>
  <si>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</si>
  <si>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</si>
  <si>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</si>
  <si>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</si>
  <si>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</si>
  <si>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</si>
  <si>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</si>
  <si>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</si>
  <si>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</si>
  <si>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</si>
  <si>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</si>
  <si>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</si>
  <si>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</si>
  <si>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</si>
  <si>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</si>
  <si>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</si>
  <si>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</si>
  <si>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</si>
  <si>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</si>
  <si>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</si>
  <si>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</si>
  <si>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</si>
  <si>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</si>
  <si>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</si>
  <si>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</si>
  <si>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</si>
  <si>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</si>
  <si>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</si>
  <si>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</si>
  <si>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</si>
  <si>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</si>
  <si>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</si>
  <si>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</si>
  <si>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</si>
  <si>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</si>
  <si>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</si>
  <si>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</si>
  <si>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</si>
  <si>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</si>
  <si>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</si>
  <si>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</si>
  <si>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</si>
  <si>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</si>
  <si>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</si>
  <si>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</si>
  <si>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</si>
  <si>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</si>
  <si>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</si>
  <si>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</si>
  <si>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</si>
  <si>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</si>
  <si>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</si>
  <si>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</si>
  <si>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</si>
  <si>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</si>
  <si>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</si>
  <si>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</si>
  <si>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</si>
  <si>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</si>
  <si>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</si>
  <si>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</si>
  <si>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</si>
  <si>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</si>
  <si>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</si>
  <si>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</si>
  <si>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</si>
  <si>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</si>
  <si>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</si>
  <si>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</si>
  <si>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</si>
  <si>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</si>
  <si>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</si>
  <si>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</si>
  <si>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</si>
  <si>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</si>
  <si>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</si>
  <si>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</si>
  <si>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</si>
  <si>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</si>
  <si>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</si>
  <si>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</si>
  <si>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</si>
  <si>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</si>
  <si>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</si>
  <si>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</si>
  <si>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</si>
  <si>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</si>
  <si>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</si>
  <si>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</si>
  <si>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</si>
  <si>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</si>
  <si>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</si>
  <si>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</si>
  <si>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</si>
  <si>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</si>
  <si>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</si>
  <si>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</si>
  <si>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</si>
  <si>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</si>
  <si>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</si>
  <si>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</si>
  <si>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</si>
  <si>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</si>
  <si>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</si>
  <si>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</si>
  <si>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</si>
  <si>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</si>
  <si>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</si>
  <si>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</si>
  <si>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</si>
  <si>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</si>
  <si>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</si>
  <si>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</si>
  <si>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</si>
  <si>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</si>
  <si>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</si>
  <si>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</si>
  <si>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</si>
  <si>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</si>
  <si>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</si>
  <si>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</si>
  <si>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</si>
  <si>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</si>
  <si>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</si>
  <si>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</si>
  <si>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</si>
  <si>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</si>
  <si>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</si>
  <si>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</si>
  <si>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</si>
  <si>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</si>
  <si>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</si>
  <si>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</si>
  <si>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</si>
  <si>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</si>
  <si>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</si>
  <si>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</si>
  <si>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</si>
  <si>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</si>
  <si>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</si>
  <si>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</si>
  <si>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</si>
  <si>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</si>
  <si>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</si>
  <si>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</si>
  <si>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</si>
  <si>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</si>
  <si>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</si>
  <si>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</si>
  <si>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</si>
  <si>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</si>
  <si>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</si>
  <si>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</si>
  <si>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</si>
  <si>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</si>
  <si>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</si>
  <si>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</si>
  <si>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</si>
  <si>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</si>
  <si>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</si>
  <si>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</si>
  <si>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</si>
  <si>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</si>
  <si>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</si>
  <si>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</si>
  <si>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</si>
  <si>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</si>
  <si>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</si>
  <si>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</si>
  <si>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</si>
  <si>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</si>
  <si>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</si>
  <si>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</si>
  <si>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</si>
  <si>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</si>
  <si>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</si>
  <si>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</si>
  <si>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</si>
  <si>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</si>
  <si>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</si>
  <si>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</si>
  <si>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</si>
  <si>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</si>
  <si>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</si>
  <si>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</si>
  <si>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</si>
  <si>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</si>
  <si>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</si>
  <si>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</si>
  <si>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</si>
  <si>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</si>
  <si>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</si>
  <si>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</si>
  <si>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</si>
  <si>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</si>
  <si>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</si>
  <si>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</si>
  <si>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</si>
  <si>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</si>
  <si>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</si>
  <si>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</si>
  <si>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</si>
  <si>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</si>
  <si>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</si>
  <si>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</si>
  <si>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</si>
  <si>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</si>
  <si>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</si>
  <si>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</si>
  <si>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</si>
  <si>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</si>
  <si>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</si>
  <si>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</si>
  <si>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</si>
  <si>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</si>
  <si>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</si>
  <si>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</si>
  <si>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</si>
  <si>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</si>
  <si>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</si>
  <si>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</si>
  <si>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</si>
  <si>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</si>
  <si>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</si>
  <si>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</si>
  <si>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</si>
  <si>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</si>
  <si>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</si>
  <si>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</si>
  <si>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</si>
  <si>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</si>
  <si>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</si>
  <si>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</si>
  <si>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</si>
  <si>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</si>
  <si>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</si>
  <si>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</si>
  <si>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</si>
  <si>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</si>
  <si>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</si>
  <si>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</si>
  <si>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</si>
  <si>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</si>
  <si>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</si>
  <si>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</si>
  <si>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</si>
  <si>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</si>
  <si>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</si>
  <si>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</si>
  <si>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</si>
  <si>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</si>
  <si>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</si>
  <si>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</si>
  <si>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</si>
  <si>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</si>
  <si>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</si>
  <si>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</si>
  <si>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</si>
  <si>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</si>
  <si>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</si>
  <si>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</si>
  <si>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</si>
  <si>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</si>
  <si>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</si>
  <si>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</si>
  <si>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</si>
  <si>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</si>
  <si>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</si>
  <si>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</si>
  <si>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</si>
  <si>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</si>
  <si>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</si>
  <si>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</si>
  <si>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</si>
  <si>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</si>
  <si>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</si>
  <si>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</si>
  <si>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</si>
  <si>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</si>
  <si>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</si>
  <si>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</si>
  <si>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</si>
  <si>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</si>
  <si>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</si>
  <si>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</si>
  <si>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</si>
  <si>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</si>
  <si>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</si>
  <si>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</si>
  <si>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</si>
  <si>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</si>
  <si>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</si>
  <si>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</si>
  <si>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</si>
  <si>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</si>
  <si>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</si>
  <si>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</si>
  <si>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</si>
  <si>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000703</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</si>
  <si>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</si>
  <si>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</si>
  <si>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</si>
  <si>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</si>
  <si>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</si>
  <si>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</si>
  <si>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</si>
  <si>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</si>
  <si>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</si>
  <si>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</si>
  <si>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</si>
  <si>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</si>
  <si>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</si>
  <si>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</si>
  <si>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</si>
  <si>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</si>
  <si>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</si>
  <si>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</si>
  <si>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</si>
  <si>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</si>
  <si>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</si>
  <si>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</si>
  <si>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</si>
  <si>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</si>
  <si>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</si>
  <si>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</si>
  <si>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</si>
  <si>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</si>
  <si>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</si>
  <si>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</si>
  <si>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</si>
  <si>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</si>
  <si>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</si>
  <si>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</si>
  <si>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</si>
  <si>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</si>
  <si>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</si>
  <si>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</si>
  <si>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</si>
  <si>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</si>
  <si>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</si>
  <si>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</si>
  <si>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</si>
  <si>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</si>
  <si>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</si>
  <si>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</si>
  <si>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</si>
  <si>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</si>
  <si>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</si>
  <si>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</si>
  <si>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</si>
  <si>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</si>
  <si>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</si>
  <si>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</si>
  <si>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</si>
  <si>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</si>
  <si>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</si>
  <si>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</si>
  <si>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</si>
  <si>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</si>
  <si>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</si>
  <si>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</si>
  <si>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</si>
  <si>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</si>
  <si>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</si>
  <si>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</si>
  <si>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</si>
  <si>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</si>
  <si>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</si>
  <si>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</si>
  <si>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</si>
  <si>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</si>
  <si>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</si>
  <si>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</si>
  <si>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</si>
  <si>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</si>
  <si>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</si>
  <si>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</si>
  <si>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</si>
  <si>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</si>
  <si>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</si>
  <si>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</si>
  <si>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</si>
  <si>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</si>
  <si>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</si>
  <si>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</si>
  <si>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</si>
  <si>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</si>
  <si>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</si>
  <si>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</si>
  <si>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</si>
  <si>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</si>
  <si>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</si>
  <si>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</si>
  <si>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</si>
  <si>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</si>
  <si>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</si>
  <si>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</si>
  <si>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</si>
  <si>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</si>
  <si>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</si>
  <si>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</si>
  <si>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</si>
  <si>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</si>
  <si>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</si>
  <si>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</si>
  <si>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</si>
  <si>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</si>
  <si>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</si>
  <si>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</si>
  <si>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</si>
  <si>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</si>
  <si>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</si>
  <si>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</si>
  <si>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</si>
  <si>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</si>
  <si>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</si>
  <si>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</si>
  <si>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</si>
  <si>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</si>
  <si>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</si>
  <si>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</si>
  <si>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</si>
  <si>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</si>
  <si>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</si>
  <si>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</si>
  <si>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</si>
  <si>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</si>
  <si>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</si>
  <si>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</si>
  <si>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</si>
  <si>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</si>
  <si>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</si>
  <si>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</si>
  <si>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</si>
  <si>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</si>
  <si>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</si>
  <si>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</si>
  <si>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</si>
  <si>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</si>
  <si>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</si>
  <si>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</si>
  <si>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</si>
  <si>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</si>
  <si>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</si>
  <si>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</si>
  <si>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</si>
  <si>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</si>
  <si>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</si>
  <si>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</si>
  <si>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</si>
  <si>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</si>
  <si>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</si>
  <si>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</si>
  <si>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</si>
  <si>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</si>
  <si>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</si>
  <si>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</si>
  <si>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</si>
  <si>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</si>
  <si>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</si>
  <si>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</si>
  <si>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</si>
  <si>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</si>
  <si>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</si>
  <si>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</si>
  <si>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</si>
  <si>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</si>
  <si>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</si>
  <si>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</si>
  <si>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</si>
  <si>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</si>
  <si>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</si>
  <si>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</si>
  <si>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</si>
  <si>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</si>
  <si>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</si>
  <si>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</si>
  <si>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</si>
  <si>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</si>
  <si>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</si>
  <si>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</si>
  <si>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</si>
  <si>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</si>
  <si>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</si>
  <si>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</si>
  <si>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</si>
  <si>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</si>
  <si>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</si>
  <si>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</si>
  <si>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</si>
  <si>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</si>
  <si>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</si>
  <si>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</si>
  <si>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</si>
  <si>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</si>
  <si>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</si>
  <si>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</si>
  <si>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</si>
  <si>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</si>
  <si>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</si>
  <si>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</si>
  <si>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</si>
  <si>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</si>
  <si>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</si>
  <si>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</si>
  <si>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</si>
  <si>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</si>
  <si>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</si>
  <si>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</si>
  <si>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</si>
  <si>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</si>
  <si>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</si>
  <si>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</si>
  <si>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</si>
  <si>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</si>
  <si>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</si>
  <si>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</si>
  <si>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</si>
  <si>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</si>
  <si>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</si>
  <si>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</si>
  <si>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</si>
  <si>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</si>
  <si>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</si>
  <si>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</si>
  <si>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</si>
  <si>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</si>
  <si>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</si>
  <si>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</si>
  <si>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</si>
  <si>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</si>
  <si>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</si>
  <si>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</si>
  <si>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</si>
  <si>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</si>
  <si>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</si>
  <si>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</si>
  <si>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</si>
  <si>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</si>
  <si>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</si>
  <si>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</si>
  <si>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</si>
  <si>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</si>
  <si>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</si>
  <si>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</si>
  <si>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</si>
  <si>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</si>
  <si>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</si>
  <si>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</si>
  <si>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</si>
  <si>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</si>
  <si>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</si>
  <si>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</si>
  <si>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</si>
  <si>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</si>
  <si>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</si>
  <si>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</si>
  <si>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</si>
  <si>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</si>
  <si>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</si>
  <si>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</si>
  <si>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</si>
  <si>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</si>
  <si>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</si>
  <si>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</si>
  <si>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</si>
  <si>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</si>
  <si>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</si>
  <si>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</si>
  <si>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</si>
  <si>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</si>
  <si>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</si>
  <si>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</si>
  <si>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</si>
  <si>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</si>
  <si>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</si>
  <si>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</si>
  <si>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</si>
  <si>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</si>
  <si>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</si>
  <si>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</si>
  <si>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</si>
  <si>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</si>
  <si>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</si>
  <si>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</si>
  <si>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</si>
  <si>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</si>
  <si>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</si>
  <si>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</si>
  <si>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</si>
  <si>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</si>
  <si>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</si>
  <si>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</si>
  <si>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</si>
  <si>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</si>
  <si>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</si>
  <si>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</si>
  <si>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</si>
  <si>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</si>
  <si>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</si>
  <si>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</si>
  <si>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</si>
  <si>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</si>
  <si>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</si>
  <si>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</si>
  <si>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</si>
  <si>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</si>
  <si>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</si>
  <si>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</si>
  <si>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</si>
  <si>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</si>
  <si>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</si>
  <si>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</si>
  <si>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</si>
  <si>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</si>
  <si>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</si>
  <si>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</si>
  <si>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</si>
  <si>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</si>
  <si>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</si>
  <si>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</si>
  <si>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</si>
  <si>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</si>
  <si>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</si>
  <si>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</si>
  <si>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</si>
  <si>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</si>
  <si>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</si>
  <si>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</si>
  <si>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</si>
  <si>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</si>
  <si>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</si>
  <si>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</si>
  <si>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</si>
  <si>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</si>
  <si>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</si>
  <si>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</si>
  <si>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</si>
  <si>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</si>
  <si>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</si>
  <si>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</si>
  <si>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</si>
  <si>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</si>
  <si>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</si>
  <si>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</si>
  <si>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</si>
  <si>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</si>
  <si>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</si>
  <si>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</si>
  <si>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</si>
  <si>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</si>
  <si>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</si>
  <si>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</si>
  <si>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</si>
  <si>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</si>
  <si>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</si>
  <si>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</si>
  <si>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</si>
  <si>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</si>
  <si>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</si>
  <si>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</si>
  <si>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</si>
  <si>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</si>
  <si>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</si>
  <si>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</si>
  <si>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</si>
  <si>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</si>
  <si>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</si>
  <si>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</si>
  <si>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</si>
  <si>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</si>
  <si>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</si>
  <si>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</si>
  <si>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</si>
  <si>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</si>
  <si>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</si>
  <si>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</si>
  <si>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</si>
  <si>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</si>
  <si>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</si>
  <si>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</si>
  <si>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</si>
  <si>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</si>
  <si>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</si>
  <si>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</si>
  <si>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</si>
  <si>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</si>
  <si>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</si>
  <si>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</si>
  <si>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</si>
  <si>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</si>
  <si>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</si>
  <si>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</si>
  <si>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</si>
  <si>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</si>
  <si>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</si>
  <si>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</si>
  <si>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</si>
  <si>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</si>
  <si>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</si>
  <si>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</si>
  <si>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</si>
  <si>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</si>
  <si>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</si>
  <si>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</si>
  <si>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</si>
  <si>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</si>
  <si>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</si>
  <si>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</si>
  <si>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</si>
  <si>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</si>
  <si>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</si>
  <si>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</si>
  <si>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</si>
  <si>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</si>
  <si>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</si>
  <si>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</si>
  <si>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</si>
  <si>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</si>
  <si>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</si>
  <si>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</si>
  <si>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</si>
  <si>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</si>
  <si>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</si>
  <si>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</si>
  <si>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</si>
  <si>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</si>
  <si>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</si>
  <si>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</si>
  <si>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</si>
  <si>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</si>
  <si>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</si>
  <si>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</si>
  <si>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</si>
  <si>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</si>
  <si>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</si>
  <si>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</si>
  <si>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</si>
  <si>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</si>
  <si>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</si>
  <si>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</si>
  <si>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</si>
  <si>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</si>
  <si>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</si>
  <si>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</si>
  <si>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</si>
  <si>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</si>
  <si>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</si>
  <si>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</si>
  <si>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</si>
  <si>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</si>
  <si>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</si>
  <si>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</si>
  <si>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</si>
  <si>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</si>
  <si>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</si>
  <si>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</si>
  <si>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</si>
  <si>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</si>
  <si>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</si>
  <si>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</si>
  <si>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</si>
  <si>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</si>
  <si>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</si>
  <si>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</si>
  <si>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</si>
  <si>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</si>
  <si>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</si>
  <si>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</si>
  <si>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</si>
  <si>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</si>
  <si>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</si>
  <si>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</si>
  <si>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</si>
  <si>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</si>
  <si>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</si>
  <si>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</si>
  <si>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</si>
  <si>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</si>
  <si>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</si>
  <si>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</si>
  <si>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</si>
  <si>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</si>
  <si>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</si>
  <si>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</si>
  <si>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</si>
  <si>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</si>
  <si>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</si>
  <si>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</si>
  <si>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</si>
  <si>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</si>
  <si>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</si>
  <si>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</si>
  <si>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</si>
  <si>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</si>
  <si>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</si>
  <si>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</si>
  <si>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</si>
  <si>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</si>
  <si>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</si>
  <si>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</si>
  <si>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</si>
  <si>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</si>
  <si>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</si>
  <si>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</si>
  <si>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</si>
  <si>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</si>
  <si>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</si>
  <si>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</si>
  <si>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</si>
  <si>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</si>
  <si>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</si>
  <si>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</si>
  <si>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</si>
  <si>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</si>
  <si>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</si>
  <si>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</si>
  <si>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</si>
  <si>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</si>
  <si>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</si>
  <si>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</si>
  <si>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</si>
  <si>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</si>
  <si>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</si>
  <si>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</si>
  <si>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</si>
  <si>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</si>
  <si>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</si>
  <si>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</si>
  <si>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</si>
  <si>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</si>
  <si>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</si>
  <si>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</si>
  <si>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</si>
  <si>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</si>
  <si>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</si>
  <si>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</si>
  <si>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</si>
  <si>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</si>
  <si>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</si>
  <si>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</si>
  <si>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</si>
  <si>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</si>
  <si>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</si>
  <si>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</si>
  <si>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</si>
  <si>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</si>
  <si>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</si>
  <si>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</si>
  <si>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</si>
  <si>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</si>
  <si>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</si>
  <si>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</si>
  <si>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</si>
  <si>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</si>
  <si>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</si>
  <si>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</si>
  <si>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</si>
  <si>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</si>
  <si>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</si>
  <si>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</si>
  <si>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</si>
  <si>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</si>
  <si>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</si>
  <si>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</si>
  <si>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</si>
  <si>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</si>
  <si>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</si>
  <si>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</si>
  <si>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</si>
  <si>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</si>
  <si>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</si>
  <si>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</si>
  <si>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</si>
  <si>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</si>
  <si>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</si>
  <si>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</si>
  <si>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</si>
  <si>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</si>
  <si>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</si>
  <si>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</si>
  <si>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</si>
  <si>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</si>
  <si>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</si>
  <si>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</si>
  <si>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</si>
  <si>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</si>
  <si>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</si>
  <si>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</si>
  <si>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</si>
  <si>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</si>
  <si>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</si>
  <si>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</si>
  <si>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</si>
  <si>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</si>
  <si>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</si>
  <si>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</si>
  <si>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</si>
  <si>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</si>
  <si>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</si>
  <si>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</si>
  <si>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</si>
  <si>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</si>
  <si>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</si>
  <si>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</si>
  <si>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</si>
  <si>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</si>
  <si>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</si>
  <si>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</si>
  <si>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</si>
  <si>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</si>
  <si>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</si>
  <si>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</si>
  <si>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</si>
  <si>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</si>
  <si>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</si>
  <si>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</si>
  <si>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</si>
  <si>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</si>
  <si>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</si>
  <si>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</si>
  <si>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</si>
  <si>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</si>
  <si>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</si>
  <si>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</si>
  <si>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</si>
  <si>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</si>
  <si>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</si>
  <si>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</si>
  <si>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</si>
  <si>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</si>
  <si>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</si>
  <si>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</si>
  <si>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</si>
  <si>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</si>
  <si>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</si>
  <si>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</si>
  <si>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</si>
  <si>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</si>
  <si>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</si>
  <si>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</si>
  <si>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</si>
  <si>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</si>
  <si>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</si>
  <si>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</si>
  <si>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</si>
  <si>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</si>
  <si>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</si>
  <si>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</si>
  <si>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</si>
  <si>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</si>
  <si>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</si>
  <si>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</si>
  <si>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</si>
  <si>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</si>
  <si>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</si>
  <si>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</si>
  <si>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</si>
  <si>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</si>
  <si>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</si>
  <si>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</si>
  <si>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</si>
  <si>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</si>
  <si>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</si>
  <si>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</si>
  <si>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</si>
  <si>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</si>
  <si>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</si>
  <si>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</si>
  <si>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</si>
  <si>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</si>
  <si>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</si>
  <si>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</si>
  <si>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</si>
  <si>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</si>
  <si>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</si>
  <si>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</si>
  <si>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</si>
  <si>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</si>
  <si>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</si>
  <si>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</si>
  <si>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</si>
  <si>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</si>
  <si>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</si>
  <si>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</si>
  <si>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</si>
  <si>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</si>
  <si>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</si>
  <si>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</si>
  <si>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</si>
  <si>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</si>
  <si>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</si>
  <si>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</si>
  <si>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</si>
  <si>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</si>
  <si>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</si>
  <si>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</si>
  <si>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</si>
  <si>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</si>
  <si>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</si>
  <si>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</si>
  <si>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</si>
  <si>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</si>
  <si>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</si>
  <si>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</si>
  <si>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</si>
  <si>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</si>
  <si>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</si>
  <si>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</si>
  <si>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</si>
  <si>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</si>
  <si>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</si>
  <si>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</si>
  <si>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</si>
  <si>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</si>
  <si>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</si>
  <si>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</si>
  <si>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</si>
  <si>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</si>
  <si>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</si>
  <si>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</si>
  <si>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</si>
  <si>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</si>
  <si>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</si>
  <si>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</si>
  <si>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</si>
  <si>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</si>
  <si>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</si>
  <si>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</si>
  <si>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</si>
  <si>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</si>
  <si>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</si>
  <si>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</si>
  <si>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</si>
  <si>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</si>
  <si>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</si>
  <si>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</si>
  <si>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</si>
  <si>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</si>
  <si>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</si>
  <si>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</si>
  <si>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</si>
  <si>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</si>
  <si>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</si>
  <si>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</si>
  <si>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</si>
  <si>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</si>
  <si>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</si>
  <si>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</si>
  <si>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</si>
  <si>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</si>
  <si>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</si>
  <si>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</si>
  <si>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</si>
  <si>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</si>
  <si>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</si>
  <si>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</si>
  <si>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</si>
  <si>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</si>
  <si>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</si>
  <si>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</si>
  <si>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</si>
  <si>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</si>
  <si>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</si>
  <si>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</si>
  <si>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</si>
  <si>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</si>
  <si>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</si>
  <si>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</si>
  <si>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</si>
  <si>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</si>
  <si>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</si>
  <si>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</si>
  <si>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</si>
  <si>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</si>
  <si>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</si>
  <si>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</si>
  <si>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</si>
  <si>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</si>
  <si>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</si>
  <si>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</si>
  <si>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</si>
  <si>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</si>
  <si>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</si>
  <si>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</si>
  <si>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</si>
  <si>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</si>
  <si>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</si>
  <si>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</si>
  <si>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</si>
  <si>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</si>
  <si>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</si>
  <si>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</si>
  <si>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</si>
  <si>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</si>
  <si>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</si>
  <si>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</si>
  <si>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</si>
  <si>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</si>
  <si>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</si>
  <si>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</si>
  <si>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</si>
  <si>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</si>
  <si>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</si>
  <si>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</si>
  <si>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</si>
  <si>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</si>
  <si>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</si>
  <si>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</si>
  <si>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</si>
  <si>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</si>
  <si>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</si>
  <si>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</si>
  <si>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</si>
  <si>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</si>
  <si>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</si>
  <si>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</si>
  <si>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</si>
  <si>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</si>
  <si>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</si>
  <si>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</si>
  <si>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</si>
  <si>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</si>
  <si>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</si>
  <si>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</si>
  <si>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</si>
  <si>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</si>
  <si>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</si>
  <si>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</si>
  <si>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</si>
  <si>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</si>
  <si>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</si>
  <si>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</si>
  <si>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</si>
  <si>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</si>
  <si>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</si>
  <si>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</si>
  <si>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</si>
  <si>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</si>
  <si>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</si>
  <si>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</si>
  <si>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</si>
  <si>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</si>
  <si>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</si>
  <si>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</si>
  <si>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</si>
  <si>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</si>
  <si>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</si>
  <si>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</si>
  <si>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</si>
  <si>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</si>
  <si>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</si>
  <si>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</si>
  <si>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</si>
  <si>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</si>
  <si>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</si>
  <si>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</si>
  <si>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</si>
  <si>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</si>
  <si>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</si>
  <si>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</si>
  <si>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</si>
  <si>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</si>
  <si>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</si>
  <si>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</si>
  <si>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</si>
  <si>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</si>
  <si>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</si>
  <si>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</si>
  <si>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</si>
  <si>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</si>
  <si>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</si>
  <si>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</si>
  <si>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</si>
  <si>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</si>
  <si>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</si>
  <si>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</si>
  <si>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</si>
  <si>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</si>
  <si>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</si>
  <si>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</si>
  <si>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</si>
  <si>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</si>
  <si>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</si>
  <si>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</si>
  <si>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</si>
  <si>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</si>
  <si>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</si>
  <si>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</si>
  <si>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</si>
  <si>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</si>
  <si>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</si>
  <si>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</si>
  <si>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</si>
  <si>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</si>
  <si>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</si>
  <si>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</si>
  <si>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</si>
  <si>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</si>
  <si>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</si>
  <si>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</si>
  <si>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</si>
  <si>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</si>
  <si>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</si>
  <si>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</si>
  <si>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</si>
  <si>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</si>
  <si>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</si>
  <si>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</si>
  <si>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</si>
  <si>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</si>
  <si>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</si>
  <si>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</si>
  <si>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</si>
  <si>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</si>
  <si>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</si>
  <si>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</si>
  <si>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</si>
  <si>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</si>
  <si>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</si>
  <si>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</si>
  <si>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</si>
  <si>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</si>
  <si>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</si>
  <si>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</si>
  <si>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</si>
  <si>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</si>
  <si>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</si>
  <si>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</si>
  <si>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</si>
  <si>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</si>
  <si>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</si>
  <si>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</si>
  <si>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</si>
  <si>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</si>
  <si>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</si>
  <si>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</si>
  <si>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</si>
  <si>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</si>
  <si>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</si>
  <si>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</si>
  <si>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</si>
  <si>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</si>
  <si>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</si>
  <si>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</si>
  <si>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</si>
  <si>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</si>
  <si>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</si>
  <si>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</si>
  <si>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</si>
  <si>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</si>
  <si>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</si>
  <si>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</si>
  <si>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</si>
  <si>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</si>
  <si>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</si>
  <si>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</si>
  <si>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</si>
  <si>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</si>
  <si>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</si>
  <si>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</si>
  <si>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</si>
  <si>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</si>
  <si>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</si>
  <si>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</si>
  <si>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</si>
  <si>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</si>
  <si>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</si>
  <si>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</si>
  <si>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</si>
  <si>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</si>
  <si>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</si>
  <si>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</si>
  <si>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</si>
  <si>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</si>
  <si>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</si>
  <si>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</si>
  <si>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</si>
  <si>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</si>
  <si>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</si>
  <si>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</si>
  <si>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</si>
  <si>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</si>
  <si>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</si>
  <si>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</si>
  <si>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</si>
  <si>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</si>
  <si>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</si>
  <si>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</si>
  <si>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</si>
  <si>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</si>
  <si>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</si>
  <si>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</si>
  <si>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</si>
  <si>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</si>
  <si>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</si>
  <si>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</si>
  <si>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</si>
  <si>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</si>
  <si>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</si>
  <si>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</si>
  <si>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</si>
  <si>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</si>
  <si>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</si>
  <si>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</si>
  <si>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</si>
  <si>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</si>
  <si>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</si>
  <si>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</si>
  <si>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</si>
  <si>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</si>
  <si>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</si>
  <si>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</si>
  <si>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</si>
  <si>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</si>
  <si>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</si>
  <si>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</si>
  <si>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</si>
  <si>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</si>
  <si>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</si>
  <si>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</si>
  <si>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</si>
  <si>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</si>
  <si>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</si>
  <si>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</si>
  <si>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</si>
  <si>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</si>
  <si>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</si>
  <si>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</si>
  <si>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</si>
  <si>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</si>
  <si>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</si>
  <si>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</si>
  <si>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</si>
  <si>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</si>
  <si>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</si>
  <si>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</si>
  <si>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</si>
  <si>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</si>
  <si>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</si>
  <si>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</si>
  <si>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</si>
  <si>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</si>
  <si>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</si>
  <si>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</si>
  <si>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</si>
  <si>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</si>
  <si>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</si>
  <si>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</si>
  <si>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</si>
  <si>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</si>
  <si>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</si>
  <si>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</si>
  <si>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</si>
  <si>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</si>
  <si>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</si>
  <si>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</si>
  <si>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</si>
  <si>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</si>
  <si>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</si>
  <si>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</si>
  <si>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</si>
  <si>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</si>
  <si>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</si>
  <si>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</si>
  <si>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</si>
  <si>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</si>
  <si>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</si>
  <si>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</si>
  <si>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</si>
  <si>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</si>
  <si>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</si>
  <si>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</si>
  <si>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</si>
  <si>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</si>
  <si>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</si>
  <si>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</si>
  <si>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</si>
  <si>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</si>
  <si>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</si>
  <si>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</si>
  <si>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</si>
  <si>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</si>
  <si>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</si>
  <si>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</si>
  <si>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</si>
  <si>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</si>
  <si>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</si>
  <si>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</si>
  <si>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</si>
  <si>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</si>
  <si>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</si>
  <si>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</si>
  <si>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</si>
  <si>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</si>
  <si>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</si>
  <si>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</si>
  <si>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</si>
  <si>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</si>
  <si>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</si>
  <si>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</si>
  <si>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</si>
  <si>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</si>
  <si>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</si>
  <si>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</si>
  <si>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</si>
  <si>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</si>
  <si>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</si>
  <si>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</si>
  <si>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</si>
  <si>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</si>
  <si>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</si>
  <si>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</si>
  <si>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</si>
  <si>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</si>
  <si>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</si>
  <si>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</si>
  <si>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</si>
  <si>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</si>
  <si>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</si>
  <si>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</si>
  <si>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</si>
  <si>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</si>
  <si>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</si>
  <si>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</si>
  <si>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</si>
  <si>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</si>
  <si>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</si>
  <si>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</si>
  <si>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</si>
  <si>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</si>
  <si>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</si>
  <si>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</si>
  <si>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</si>
  <si>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</si>
  <si>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</si>
  <si>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</si>
  <si>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</si>
  <si>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</si>
  <si>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</si>
  <si>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</si>
  <si>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</si>
  <si>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</si>
  <si>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</si>
  <si>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</si>
  <si>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</si>
  <si>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</si>
  <si>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</si>
  <si>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</si>
  <si>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</si>
  <si>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</si>
  <si>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</si>
  <si>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</si>
  <si>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</si>
  <si>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</si>
  <si>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</si>
  <si>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</si>
  <si>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</si>
  <si>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</si>
  <si>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</si>
  <si>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</si>
  <si>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</si>
  <si>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</si>
  <si>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</si>
  <si>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</si>
  <si>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</si>
  <si>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</si>
  <si>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</si>
  <si>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</si>
  <si>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</si>
  <si>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</si>
  <si>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</si>
  <si>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</si>
  <si>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</si>
  <si>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</si>
  <si>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</si>
  <si>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</si>
  <si>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</si>
  <si>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</si>
  <si>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</si>
  <si>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</si>
  <si>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</si>
  <si>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</si>
  <si>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</si>
  <si>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</si>
  <si>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</si>
  <si>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</si>
  <si>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</si>
  <si>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</si>
  <si>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</si>
  <si>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</si>
  <si>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</si>
  <si>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</si>
  <si>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</si>
  <si>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</si>
  <si>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</si>
  <si>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</si>
  <si>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</si>
  <si>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</si>
  <si>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</si>
  <si>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</si>
  <si>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</si>
  <si>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</si>
  <si>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</si>
  <si>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</si>
  <si>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</si>
  <si>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</si>
  <si>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</si>
  <si>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</si>
  <si>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</si>
  <si>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</si>
  <si>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</si>
  <si>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</si>
  <si>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</si>
  <si>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</si>
  <si>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</si>
  <si>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</si>
  <si>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</si>
  <si>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</si>
  <si>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</si>
  <si>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</si>
  <si>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</si>
  <si>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</si>
  <si>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</si>
  <si>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</si>
  <si>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</si>
  <si>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</si>
  <si>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</si>
  <si>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</si>
  <si>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</si>
  <si>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</si>
  <si>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</si>
  <si>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</si>
  <si>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</si>
  <si>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</si>
  <si>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</si>
  <si>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</si>
  <si>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</si>
  <si>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</si>
  <si>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</si>
  <si>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</si>
  <si>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</si>
  <si>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</si>
  <si>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</si>
  <si>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</si>
  <si>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</si>
  <si>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</si>
  <si>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</si>
  <si>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</si>
  <si>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</si>
  <si>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</si>
  <si>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</si>
  <si>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</si>
  <si>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</si>
  <si>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</si>
  <si>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</si>
  <si>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</si>
  <si>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</si>
  <si>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</si>
  <si>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</si>
  <si>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</si>
  <si>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</si>
  <si>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</si>
  <si>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</si>
  <si>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</si>
  <si>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</si>
  <si>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</si>
  <si>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</si>
  <si>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</si>
  <si>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</si>
  <si>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</si>
  <si>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</si>
  <si>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</si>
  <si>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</si>
  <si>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</si>
  <si>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</si>
  <si>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</si>
  <si>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</si>
  <si>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</si>
  <si>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</si>
  <si>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</si>
  <si>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</si>
  <si>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</si>
  <si>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</si>
  <si>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</si>
  <si>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</si>
  <si>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</si>
  <si>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</si>
  <si>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</si>
  <si>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</si>
  <si>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</si>
  <si>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</si>
  <si>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</si>
  <si>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</si>
  <si>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</si>
  <si>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</si>
  <si>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</si>
  <si>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</si>
  <si>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</si>
  <si>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</si>
  <si>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</si>
  <si>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</si>
  <si>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</si>
  <si>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</si>
  <si>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</si>
  <si>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</si>
  <si>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</si>
  <si>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</si>
  <si>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</si>
  <si>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</si>
  <si>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</si>
  <si>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</si>
  <si>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</si>
  <si>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</si>
  <si>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</si>
  <si>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</si>
  <si>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</si>
  <si>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</si>
  <si>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</si>
  <si>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</si>
  <si>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</si>
  <si>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</si>
  <si>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</si>
  <si>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</si>
  <si>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</si>
  <si>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</si>
  <si>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</si>
  <si>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</si>
  <si>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</si>
  <si>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</si>
  <si>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</si>
  <si>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</si>
  <si>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</si>
  <si>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</si>
  <si>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</si>
  <si>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</si>
  <si>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</si>
  <si>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</si>
  <si>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</si>
  <si>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</si>
  <si>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</si>
  <si>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</si>
  <si>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</si>
  <si>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</si>
  <si>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</si>
  <si>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</si>
  <si>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</si>
  <si>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</si>
  <si>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</si>
  <si>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</si>
  <si>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</si>
  <si>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</si>
  <si>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</si>
  <si>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</si>
  <si>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</si>
  <si>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</si>
  <si>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</si>
  <si>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</si>
  <si>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</si>
  <si>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</si>
  <si>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</si>
  <si>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</si>
  <si>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</si>
  <si>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</si>
  <si>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</si>
  <si>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</si>
  <si>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</si>
  <si>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</si>
  <si>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</si>
  <si>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</si>
  <si>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</si>
  <si>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</si>
  <si>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</si>
  <si>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</si>
  <si>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</si>
  <si>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</si>
  <si>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</si>
  <si>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</si>
  <si>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</si>
  <si>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</si>
  <si>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</si>
  <si>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</si>
  <si>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</si>
  <si>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</si>
  <si>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</si>
  <si>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</si>
  <si>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</si>
  <si>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</si>
  <si>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</si>
  <si>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</si>
  <si>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</si>
  <si>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</si>
  <si>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</si>
  <si>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</si>
  <si>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</si>
  <si>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</si>
  <si>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</si>
  <si>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</si>
  <si>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</si>
  <si>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</si>
  <si>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</si>
  <si>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</si>
  <si>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</si>
  <si>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</si>
  <si>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</si>
  <si>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</si>
  <si>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</si>
  <si>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</si>
  <si>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</si>
  <si>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</si>
  <si>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</si>
  <si>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</si>
  <si>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</si>
  <si>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</si>
  <si>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</si>
  <si>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</si>
  <si>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</si>
  <si>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</si>
  <si>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</si>
  <si>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</si>
  <si>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</si>
  <si>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</si>
  <si>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</si>
  <si>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</si>
  <si>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</si>
  <si>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</si>
  <si>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</si>
  <si>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</si>
  <si>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</si>
  <si>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</si>
  <si>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</si>
  <si>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</si>
  <si>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</si>
  <si>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</si>
  <si>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</si>
  <si>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</si>
  <si>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</si>
  <si>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</si>
  <si>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</si>
  <si>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</si>
  <si>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</si>
  <si>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</si>
  <si>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</si>
  <si>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</si>
  <si>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</si>
  <si>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</si>
  <si>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</si>
  <si>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</si>
  <si>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</si>
  <si>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</si>
  <si>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</si>
  <si>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</si>
  <si>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</si>
  <si>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</si>
  <si>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</si>
  <si>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</si>
  <si>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</si>
  <si>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</si>
  <si>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</si>
  <si>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</si>
  <si>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</si>
  <si>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</si>
  <si>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</si>
  <si>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</si>
  <si>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</si>
  <si>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</si>
  <si>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</si>
  <si>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</si>
  <si>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</si>
  <si>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</si>
  <si>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</si>
  <si>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</si>
  <si>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</si>
  <si>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</si>
  <si>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</si>
  <si>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</si>
  <si>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</si>
  <si>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</si>
  <si>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</si>
  <si>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</si>
  <si>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</si>
  <si>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</si>
  <si>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</si>
  <si>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</si>
  <si>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</si>
  <si>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</si>
  <si>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</si>
  <si>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</si>
  <si>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</si>
  <si>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</si>
  <si>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</si>
  <si>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</si>
  <si>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</si>
  <si>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</si>
  <si>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</si>
  <si>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</si>
  <si>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</si>
  <si>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</si>
  <si>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</si>
  <si>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</si>
  <si>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</si>
  <si>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</si>
  <si>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</si>
  <si>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</si>
  <si>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</si>
  <si>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</si>
  <si>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</si>
  <si>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</si>
  <si>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</si>
  <si>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</si>
  <si>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</si>
  <si>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</si>
  <si>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</si>
  <si>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</si>
  <si>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</si>
  <si>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</si>
  <si>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</si>
  <si>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</si>
  <si>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</si>
  <si>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</si>
  <si>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</si>
  <si>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</si>
  <si>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</si>
  <si>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</si>
  <si>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</si>
  <si>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</si>
  <si>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</si>
  <si>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</si>
  <si>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</si>
  <si>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</si>
  <si>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</si>
  <si>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</si>
  <si>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</si>
  <si>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</si>
  <si>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</si>
  <si>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</si>
  <si>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</si>
  <si>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</si>
  <si>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</si>
  <si>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</si>
  <si>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</si>
  <si>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</si>
  <si>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</si>
  <si>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</si>
  <si>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</si>
  <si>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</si>
  <si>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</si>
  <si>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</si>
  <si>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</si>
  <si>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</si>
  <si>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</si>
  <si>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</si>
  <si>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</si>
  <si>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</si>
  <si>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</si>
  <si>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</si>
  <si>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</si>
  <si>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</si>
  <si>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</si>
  <si>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</si>
  <si>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</si>
  <si>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</si>
  <si>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</si>
  <si>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</si>
  <si>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</si>
  <si>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</si>
  <si>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</si>
  <si>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</si>
  <si>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</si>
  <si>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</si>
  <si>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</si>
  <si>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</si>
  <si>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</si>
  <si>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</si>
  <si>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</si>
  <si>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</si>
  <si>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</si>
  <si>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</si>
  <si>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</si>
  <si>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</si>
  <si>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</si>
  <si>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</si>
  <si>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</si>
  <si>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</si>
  <si>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</si>
  <si>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</si>
  <si>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</si>
  <si>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</si>
  <si>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</si>
  <si>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</si>
  <si>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</si>
  <si>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</si>
  <si>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</si>
  <si>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</si>
  <si>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</si>
  <si>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</si>
  <si>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</si>
  <si>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</si>
  <si>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</si>
  <si>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</si>
  <si>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</si>
  <si>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</si>
  <si>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</si>
  <si>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</si>
  <si>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</si>
  <si>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</si>
  <si>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</si>
  <si>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</si>
  <si>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</si>
  <si>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</si>
  <si>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</si>
  <si>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</si>
  <si>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</si>
  <si>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</si>
  <si>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</si>
  <si>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</si>
  <si>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</si>
  <si>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</si>
  <si>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</si>
  <si>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</si>
  <si>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</si>
  <si>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</si>
  <si>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</si>
  <si>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</si>
  <si>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</si>
  <si>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</si>
  <si>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</si>
  <si>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</si>
  <si>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</si>
  <si>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</si>
  <si>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</si>
  <si>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</si>
  <si>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</si>
  <si>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</si>
  <si>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</si>
  <si>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</si>
  <si>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</si>
  <si>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</si>
  <si>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</si>
  <si>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</si>
  <si>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</si>
  <si>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</si>
  <si>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</si>
  <si>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</si>
  <si>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</si>
  <si>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</si>
  <si>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</si>
  <si>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</si>
  <si>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</si>
  <si>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</si>
  <si>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</si>
  <si>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</si>
  <si>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</si>
  <si>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</si>
  <si>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</si>
  <si>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</si>
  <si>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</si>
  <si>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</si>
  <si>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</si>
  <si>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</si>
  <si>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</si>
  <si>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</si>
  <si>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</si>
  <si>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</si>
  <si>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</si>
  <si>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</si>
  <si>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</si>
  <si>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</si>
  <si>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</si>
  <si>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</si>
  <si>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</si>
  <si>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</si>
  <si>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</si>
  <si>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</si>
  <si>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</si>
  <si>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</si>
  <si>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</si>
  <si>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</si>
  <si>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</si>
  <si>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</si>
  <si>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</si>
  <si>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</si>
  <si>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</si>
  <si>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</si>
  <si>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</si>
  <si>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</si>
  <si>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</si>
  <si>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</si>
  <si>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</si>
  <si>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</si>
  <si>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</si>
  <si>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</si>
  <si>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</si>
  <si>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</si>
  <si>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</si>
  <si>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</si>
  <si>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</si>
  <si>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</si>
  <si>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</si>
  <si>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</si>
  <si>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</si>
  <si>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</si>
  <si>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</si>
  <si>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</si>
  <si>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</si>
  <si>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</si>
  <si>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</si>
  <si>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</si>
  <si>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</si>
  <si>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</si>
  <si>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</si>
  <si>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</si>
  <si>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</si>
  <si>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</si>
  <si>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</si>
  <si>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</si>
  <si>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</si>
  <si>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</si>
  <si>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</si>
  <si>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</si>
  <si>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</si>
  <si>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</si>
  <si>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</si>
  <si>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</si>
  <si>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</si>
  <si>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</si>
  <si>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</si>
  <si>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</si>
  <si>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</si>
  <si>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</si>
  <si>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</si>
  <si>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</si>
  <si>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</si>
  <si>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</si>
  <si>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</si>
  <si>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</si>
  <si>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</si>
  <si>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</si>
  <si>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</si>
  <si>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</si>
  <si>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</si>
  <si>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</si>
  <si>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</si>
  <si>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</si>
  <si>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</si>
  <si>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</si>
  <si>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</si>
  <si>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</si>
  <si>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</si>
  <si>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</si>
  <si>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</si>
  <si>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</si>
  <si>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</si>
  <si>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</si>
  <si>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</si>
  <si>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</si>
  <si>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</si>
  <si>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</si>
  <si>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</si>
  <si>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</si>
  <si>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</si>
  <si>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</si>
  <si>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</si>
  <si>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</si>
  <si>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</si>
  <si>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</si>
  <si>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</si>
  <si>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</si>
  <si>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</si>
  <si>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</si>
  <si>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</si>
  <si>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</si>
  <si>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</si>
  <si>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</si>
  <si>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</si>
  <si>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</si>
  <si>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</si>
  <si>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</si>
  <si>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</si>
  <si>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</si>
  <si>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</si>
  <si>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</si>
  <si>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</si>
  <si>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</si>
  <si>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</si>
  <si>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</si>
  <si>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</si>
  <si>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</si>
  <si>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</si>
  <si>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</si>
  <si>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</si>
  <si>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</si>
  <si>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</si>
  <si>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</si>
  <si>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</si>
  <si>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</si>
  <si>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</si>
  <si>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</si>
  <si>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</si>
  <si>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</si>
  <si>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</si>
  <si>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</si>
  <si>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</si>
  <si>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</si>
  <si>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</si>
  <si>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</si>
  <si>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</si>
  <si>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</si>
  <si>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</si>
  <si>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</si>
  <si>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</si>
  <si>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</si>
  <si>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</si>
  <si>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</si>
  <si>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</si>
  <si>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</si>
  <si>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</si>
  <si>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</si>
  <si>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</si>
  <si>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</si>
  <si>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</si>
  <si>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</si>
  <si>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</si>
  <si>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</si>
  <si>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</si>
  <si>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</si>
  <si>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</si>
  <si>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</si>
  <si>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</si>
  <si>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</si>
  <si>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</si>
  <si>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</si>
  <si>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</si>
  <si>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</si>
  <si>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</si>
  <si>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</si>
  <si>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</si>
  <si>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</si>
  <si>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</si>
  <si>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</si>
  <si>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</si>
  <si>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</si>
  <si>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</si>
  <si>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</si>
  <si>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</si>
  <si>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</si>
  <si>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</si>
  <si>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</si>
  <si>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</si>
  <si>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</si>
  <si>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</si>
  <si>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</si>
  <si>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</si>
  <si>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</si>
  <si>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</si>
  <si>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</si>
  <si>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</si>
  <si>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</si>
  <si>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</si>
  <si>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</si>
  <si>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</si>
  <si>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</si>
  <si>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</si>
  <si>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</si>
  <si>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</si>
  <si>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</si>
  <si>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</si>
  <si>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</si>
  <si>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</si>
  <si>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</si>
  <si>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</si>
  <si>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</si>
  <si>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</si>
  <si>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</si>
  <si>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</si>
  <si>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</si>
  <si>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</si>
  <si>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</si>
  <si>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</si>
  <si>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</si>
  <si>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</si>
  <si>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</si>
  <si>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</si>
  <si>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</si>
  <si>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</si>
  <si>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</si>
  <si>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</si>
  <si>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</si>
  <si>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</si>
  <si>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</si>
  <si>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</si>
  <si>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</si>
  <si>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</si>
  <si>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</si>
  <si>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</si>
  <si>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</si>
  <si>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</si>
  <si>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</si>
  <si>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</si>
  <si>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</si>
  <si>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</si>
  <si>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</si>
  <si>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</si>
  <si>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</si>
  <si>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</si>
  <si>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</si>
  <si>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</si>
  <si>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</si>
  <si>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</si>
  <si>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</si>
  <si>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</si>
  <si>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</si>
  <si>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</si>
  <si>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</si>
  <si>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</si>
  <si>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</si>
  <si>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</si>
  <si>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</si>
  <si>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</si>
  <si>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</si>
  <si>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</si>
  <si>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</si>
  <si>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</si>
  <si>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</si>
  <si>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</si>
  <si>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</si>
  <si>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</si>
  <si>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</si>
  <si>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</si>
  <si>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</si>
  <si>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</si>
  <si>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</si>
  <si>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</si>
  <si>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</si>
  <si>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</si>
  <si>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</si>
  <si>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</si>
  <si>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</si>
  <si>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</si>
  <si>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</si>
  <si>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</si>
  <si>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</si>
  <si>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</si>
  <si>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</si>
  <si>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</si>
  <si>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</si>
  <si>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</si>
  <si>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</si>
  <si>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</si>
  <si>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</si>
  <si>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</si>
  <si>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</si>
  <si>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</si>
  <si>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</si>
  <si>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</si>
  <si>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</si>
  <si>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</si>
  <si>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</si>
  <si>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</si>
  <si>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</si>
  <si>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</si>
  <si>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</si>
  <si>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</si>
  <si>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</si>
  <si>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</si>
  <si>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</si>
  <si>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</si>
  <si>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</si>
  <si>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</si>
  <si>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</si>
  <si>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</si>
  <si>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</si>
  <si>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</si>
  <si>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</si>
  <si>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</si>
  <si>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</si>
  <si>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</si>
  <si>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</si>
  <si>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</si>
  <si>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</si>
  <si>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</si>
  <si>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</si>
  <si>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</si>
  <si>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</si>
  <si>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</si>
  <si>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</si>
  <si>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</si>
  <si>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</si>
  <si>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</si>
  <si>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</si>
  <si>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</si>
  <si>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</si>
  <si>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</si>
  <si>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</si>
  <si>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</si>
  <si>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</si>
  <si>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</si>
  <si>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</si>
  <si>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</si>
  <si>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</si>
  <si>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</si>
  <si>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</si>
  <si>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</si>
  <si>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</si>
  <si>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</si>
  <si>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</si>
  <si>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</si>
  <si>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</si>
  <si>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</si>
  <si>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</si>
  <si>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</si>
  <si>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</si>
  <si>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</si>
  <si>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</si>
  <si>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</si>
  <si>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</si>
  <si>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</si>
  <si>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</si>
  <si>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</si>
  <si>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</si>
  <si>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</si>
  <si>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</si>
  <si>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</si>
  <si>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</si>
  <si>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</si>
  <si>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</si>
  <si>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</si>
  <si>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</si>
  <si>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</si>
  <si>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</si>
  <si>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</si>
  <si>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</si>
  <si>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</si>
  <si>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</si>
  <si>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</si>
  <si>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</si>
  <si>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</si>
  <si>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</si>
  <si>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</si>
  <si>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</si>
  <si>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</si>
  <si>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</si>
  <si>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</si>
  <si>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</si>
  <si>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</si>
  <si>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</si>
  <si>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</si>
  <si>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</si>
  <si>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</si>
  <si>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</si>
  <si>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</si>
  <si>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</si>
  <si>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</si>
  <si>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</si>
  <si>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</si>
  <si>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</si>
  <si>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</si>
  <si>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</si>
  <si>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</si>
  <si>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</si>
  <si>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</si>
  <si>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</si>
  <si>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</si>
  <si>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</si>
  <si>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</si>
  <si>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</si>
  <si>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</si>
  <si>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</si>
  <si>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</si>
  <si>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</si>
  <si>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</si>
  <si>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</si>
  <si>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</si>
  <si>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</si>
  <si>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</si>
  <si>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</si>
  <si>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</si>
  <si>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</si>
  <si>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</si>
  <si>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</si>
  <si>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</si>
  <si>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</si>
  <si>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</si>
  <si>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</si>
  <si>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</si>
  <si>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</si>
  <si>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</si>
  <si>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</si>
  <si>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</si>
  <si>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</si>
  <si>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</si>
  <si>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</si>
  <si>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</si>
  <si>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</si>
  <si>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</si>
  <si>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</si>
  <si>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</si>
  <si>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</si>
  <si>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</si>
  <si>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</si>
  <si>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</si>
  <si>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</si>
  <si>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</si>
  <si>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</si>
  <si>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</si>
  <si>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</si>
  <si>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</si>
  <si>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</si>
  <si>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</si>
  <si>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</si>
  <si>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</si>
  <si>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</si>
  <si>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</si>
  <si>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</si>
  <si>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</si>
  <si>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</si>
  <si>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</si>
  <si>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</si>
  <si>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</si>
  <si>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</si>
  <si>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</si>
  <si>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</si>
  <si>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</si>
  <si>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</si>
  <si>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</si>
  <si>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</si>
  <si>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</si>
  <si>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</si>
  <si>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</si>
  <si>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</si>
  <si>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</si>
  <si>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</si>
  <si>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</si>
  <si>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</si>
  <si>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</si>
  <si>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</si>
  <si>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</si>
  <si>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</si>
  <si>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</si>
  <si>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</si>
  <si>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</si>
  <si>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</si>
  <si>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</si>
  <si>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</si>
  <si>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</si>
  <si>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</si>
  <si>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</si>
  <si>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</si>
  <si>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</si>
  <si>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</si>
  <si>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</si>
  <si>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</si>
  <si>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</si>
  <si>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</si>
  <si>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</si>
  <si>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</si>
  <si>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</si>
  <si>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</si>
  <si>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</si>
  <si>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</si>
  <si>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</si>
  <si>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</si>
  <si>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</si>
  <si>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</si>
  <si>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</si>
  <si>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</si>
  <si>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</si>
  <si>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</si>
  <si>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</si>
  <si>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</si>
  <si>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</si>
  <si>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</si>
  <si>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</si>
  <si>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</si>
  <si>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</si>
  <si>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</si>
  <si>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</si>
  <si>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</si>
  <si>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</si>
  <si>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</si>
  <si>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</si>
  <si>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</si>
  <si>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</si>
  <si>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</si>
  <si>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</si>
  <si>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</si>
  <si>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</si>
  <si>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</si>
  <si>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</si>
  <si>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</si>
  <si>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</si>
  <si>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</si>
  <si>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</si>
  <si>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</si>
  <si>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</si>
  <si>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</si>
  <si>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</si>
  <si>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</si>
  <si>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</si>
  <si>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</si>
  <si>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</si>
  <si>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</si>
  <si>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</si>
  <si>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</si>
  <si>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</si>
  <si>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</si>
  <si>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</si>
  <si>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</si>
  <si>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</si>
  <si>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</si>
  <si>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</si>
  <si>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</si>
  <si>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</si>
  <si>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</si>
  <si>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</si>
  <si>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</si>
  <si>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</si>
  <si>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</si>
  <si>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</si>
  <si>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</si>
  <si>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</si>
  <si>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</si>
  <si>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</si>
  <si>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</si>
  <si>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</si>
  <si>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</si>
  <si>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</si>
  <si>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</si>
  <si>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</si>
  <si>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</si>
  <si>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</si>
  <si>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</si>
  <si>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</si>
  <si>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</si>
  <si>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</si>
  <si>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</si>
  <si>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</si>
  <si>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</si>
  <si>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</si>
  <si>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</si>
  <si>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</si>
  <si>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</si>
  <si>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</si>
  <si>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</si>
  <si>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</si>
  <si>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</si>
  <si>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</si>
  <si>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</si>
  <si>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</si>
  <si>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</si>
  <si>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</si>
  <si>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</si>
  <si>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</si>
  <si>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</si>
  <si>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</si>
  <si>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</si>
  <si>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</si>
  <si>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</si>
  <si>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</si>
  <si>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</si>
  <si>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</si>
  <si>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</si>
  <si>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</si>
  <si>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</si>
  <si>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</si>
  <si>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</si>
  <si>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</si>
  <si>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</si>
  <si>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</si>
  <si>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</si>
  <si>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</si>
  <si>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</si>
  <si>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</si>
  <si>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</si>
  <si>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</si>
  <si>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</si>
  <si>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</si>
  <si>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</si>
  <si>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</si>
  <si>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</si>
  <si>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</si>
  <si>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</si>
  <si>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</si>
  <si>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</si>
  <si>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</si>
  <si>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</si>
  <si>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</si>
  <si>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</si>
  <si>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</si>
  <si>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</si>
  <si>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</si>
  <si>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</si>
  <si>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</si>
  <si>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</si>
  <si>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</si>
  <si>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</si>
  <si>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</si>
  <si>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</si>
  <si>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</si>
  <si>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</si>
  <si>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</si>
  <si>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</si>
  <si>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</si>
  <si>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</si>
  <si>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</si>
  <si>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</si>
  <si>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</si>
  <si>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</si>
  <si>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</si>
  <si>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</si>
  <si>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</si>
  <si>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</si>
  <si>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</si>
  <si>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</si>
  <si>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</si>
  <si>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</si>
  <si>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</si>
  <si>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</si>
  <si>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</si>
  <si>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</si>
  <si>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</si>
  <si>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</si>
  <si>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</si>
  <si>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</si>
  <si>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</si>
  <si>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</si>
  <si>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</si>
  <si>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</si>
  <si>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</si>
  <si>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</si>
  <si>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</si>
  <si>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</si>
  <si>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</si>
  <si>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</si>
  <si>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</si>
  <si>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</si>
  <si>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</si>
  <si>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</si>
  <si>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</si>
  <si>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</si>
  <si>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</si>
  <si>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</si>
  <si>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</si>
  <si>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</si>
  <si>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</si>
  <si>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</si>
  <si>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</si>
  <si>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</si>
  <si>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</si>
  <si>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</si>
  <si>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</si>
  <si>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</si>
  <si>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</si>
  <si>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</si>
  <si>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</si>
  <si>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</si>
  <si>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</si>
  <si>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</si>
  <si>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</si>
  <si>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</si>
  <si>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</si>
  <si>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</si>
  <si>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</si>
  <si>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</si>
  <si>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</si>
  <si>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</si>
  <si>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</si>
  <si>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</si>
  <si>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</si>
  <si>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</si>
  <si>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</si>
  <si>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</si>
  <si>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</si>
  <si>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</si>
  <si>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</si>
  <si>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</si>
  <si>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</si>
  <si>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</si>
  <si>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</si>
  <si>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</si>
  <si>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</si>
  <si>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</si>
  <si>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</si>
  <si>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</si>
  <si>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</si>
  <si>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</si>
  <si>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</si>
  <si>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</si>
  <si>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</si>
  <si>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</si>
  <si>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</si>
  <si>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</si>
  <si>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</si>
  <si>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</si>
  <si>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</si>
  <si>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</si>
  <si>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</si>
  <si>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</si>
  <si>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</si>
  <si>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</si>
  <si>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</si>
  <si>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</si>
  <si>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</si>
  <si>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</si>
  <si>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</si>
  <si>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</si>
  <si>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</si>
  <si>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</si>
  <si>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</si>
  <si>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</si>
  <si>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</si>
  <si>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</si>
  <si>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</si>
  <si>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</si>
  <si>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</si>
  <si>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</si>
  <si>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</si>
  <si>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</si>
  <si>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</si>
  <si>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</si>
  <si>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</si>
  <si>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</si>
  <si>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</si>
  <si>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</si>
  <si>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</si>
  <si>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</si>
  <si>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</si>
  <si>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</si>
  <si>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</si>
  <si>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</si>
  <si>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</si>
  <si>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</si>
  <si>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</si>
  <si>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</si>
  <si>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</si>
  <si>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</si>
  <si>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</si>
  <si>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</si>
  <si>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</si>
  <si>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</si>
  <si>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</si>
  <si>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</si>
  <si>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</si>
  <si>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</si>
  <si>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</si>
  <si>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</si>
  <si>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</si>
  <si>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</si>
  <si>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</si>
  <si>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</si>
  <si>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</si>
  <si>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</si>
  <si>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</si>
  <si>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</si>
  <si>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</si>
  <si>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</si>
  <si>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</si>
  <si>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</si>
  <si>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</si>
  <si>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</si>
  <si>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</si>
  <si>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</si>
  <si>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</si>
  <si>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</si>
  <si>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</si>
  <si>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</si>
  <si>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</si>
  <si>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</si>
  <si>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</si>
  <si>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</si>
  <si>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</si>
  <si>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</si>
  <si>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</si>
  <si>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</si>
  <si>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</si>
  <si>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</si>
  <si>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</si>
  <si>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</si>
  <si>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</si>
  <si>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</si>
  <si>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</si>
  <si>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</si>
  <si>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</si>
  <si>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</si>
  <si>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</si>
  <si>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</si>
  <si>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</si>
  <si>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</si>
  <si>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</si>
  <si>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</si>
  <si>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</si>
  <si>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</si>
  <si>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</si>
  <si>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</si>
  <si>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</si>
  <si>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</si>
  <si>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</si>
  <si>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</si>
  <si>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</si>
  <si>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</si>
  <si>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</si>
  <si>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</si>
  <si>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</si>
  <si>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</si>
  <si>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</si>
  <si>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</si>
  <si>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</si>
  <si>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</si>
  <si>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</si>
  <si>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</si>
  <si>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</si>
  <si>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</si>
  <si>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</si>
  <si>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</si>
  <si>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</si>
  <si>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</si>
  <si>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</si>
  <si>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</si>
  <si>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</si>
  <si>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</si>
  <si>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</si>
  <si>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</si>
  <si>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</si>
  <si>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</si>
  <si>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</si>
  <si>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</si>
  <si>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</si>
  <si>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</si>
  <si>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</si>
  <si>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</si>
  <si>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</si>
  <si>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</si>
  <si>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</si>
  <si>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</si>
  <si>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</si>
  <si>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</si>
  <si>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</si>
  <si>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</si>
  <si>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</si>
  <si>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</si>
  <si>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</si>
  <si>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</si>
  <si>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</si>
  <si>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</si>
  <si>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</si>
  <si>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</si>
  <si>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</si>
  <si>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</si>
  <si>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</si>
  <si>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</si>
  <si>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</si>
  <si>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</si>
  <si>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</si>
  <si>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</si>
  <si>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</si>
  <si>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</si>
  <si>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</si>
  <si>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</si>
  <si>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</si>
  <si>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</si>
  <si>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</si>
  <si>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</si>
  <si>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</si>
  <si>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</si>
  <si>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</si>
  <si>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</si>
  <si>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</si>
  <si>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</si>
  <si>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</si>
  <si>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</si>
  <si>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</si>
  <si>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</si>
  <si>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</si>
  <si>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</si>
  <si>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</si>
  <si>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</si>
  <si>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</si>
  <si>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</si>
  <si>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</si>
  <si>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</si>
  <si>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</si>
  <si>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</si>
  <si>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</si>
  <si>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</si>
  <si>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</si>
  <si>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</si>
  <si>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</si>
  <si>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</si>
  <si>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</si>
  <si>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</si>
  <si>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</si>
  <si>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</si>
  <si>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</si>
  <si>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</si>
  <si>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</si>
  <si>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</si>
  <si>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</si>
  <si>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</si>
  <si>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</si>
  <si>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</si>
  <si>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</si>
  <si>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</si>
  <si>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</si>
  <si>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</si>
  <si>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</si>
  <si>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</si>
  <si>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</si>
  <si>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</si>
  <si>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</si>
  <si>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</si>
  <si>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</si>
  <si>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</si>
  <si>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</si>
  <si>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</si>
  <si>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</si>
  <si>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</si>
  <si>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</si>
  <si>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</si>
  <si>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</si>
  <si>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</si>
  <si>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</si>
  <si>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</si>
  <si>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</si>
  <si>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</si>
  <si>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</si>
  <si>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</si>
  <si>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</si>
  <si>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</si>
  <si>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</si>
  <si>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</si>
  <si>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</si>
  <si>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</si>
  <si>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</si>
  <si>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</si>
  <si>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</si>
  <si>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</si>
  <si>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</si>
  <si>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</si>
  <si>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</si>
  <si>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</si>
  <si>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</si>
  <si>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</si>
  <si>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</si>
  <si>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</si>
  <si>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</si>
  <si>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</si>
  <si>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</si>
  <si>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</si>
  <si>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</si>
  <si>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</si>
  <si>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</si>
  <si>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</si>
  <si>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</si>
  <si>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</si>
  <si>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</si>
  <si>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</si>
  <si>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</si>
  <si>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</si>
  <si>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</si>
  <si>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</si>
  <si>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</si>
  <si>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</si>
  <si>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</si>
  <si>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</si>
  <si>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</si>
  <si>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</si>
  <si>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</si>
  <si>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</si>
  <si>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</si>
  <si>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</si>
  <si>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</si>
  <si>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</si>
  <si>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</si>
  <si>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</si>
  <si>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</si>
  <si>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</si>
  <si>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</si>
  <si>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</si>
  <si>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</si>
  <si>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</si>
  <si>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</si>
  <si>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</si>
  <si>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</si>
  <si>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</si>
  <si>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</si>
  <si>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</si>
  <si>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</si>
  <si>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</si>
  <si>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</si>
  <si>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</si>
  <si>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</si>
  <si>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</si>
  <si>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</si>
  <si>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</si>
  <si>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</si>
  <si>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</si>
  <si>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</si>
  <si>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</si>
  <si>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</si>
  <si>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</si>
  <si>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</si>
  <si>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</si>
  <si>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</si>
  <si>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</si>
  <si>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</si>
  <si>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</si>
  <si>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</si>
  <si>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</si>
  <si>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</si>
  <si>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</si>
  <si>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</si>
  <si>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</si>
  <si>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</si>
  <si>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</si>
  <si>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</si>
  <si>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</si>
  <si>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</si>
  <si>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</si>
  <si>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</si>
  <si>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</si>
  <si>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</si>
  <si>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</si>
  <si>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</si>
  <si>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</si>
  <si>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</si>
  <si>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</si>
  <si>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</si>
  <si>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</si>
  <si>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</si>
  <si>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</si>
  <si>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</si>
  <si>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</si>
  <si>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</si>
  <si>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</si>
  <si>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</si>
  <si>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</si>
  <si>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</si>
  <si>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</si>
  <si>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</si>
  <si>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</si>
  <si>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</si>
  <si>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</si>
  <si>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</si>
  <si>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</si>
  <si>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</si>
  <si>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</si>
  <si>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</si>
  <si>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</si>
  <si>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</si>
  <si>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</si>
  <si>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</si>
  <si>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</si>
  <si>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</si>
  <si>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</si>
  <si>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</si>
  <si>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</si>
  <si>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</si>
  <si>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</si>
  <si>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</si>
  <si>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</si>
  <si>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</si>
  <si>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</si>
  <si>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</si>
  <si>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</si>
  <si>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</si>
  <si>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</si>
  <si>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</si>
  <si>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</si>
  <si>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</si>
  <si>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</si>
  <si>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</si>
  <si>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</si>
  <si>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</si>
  <si>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</si>
  <si>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</si>
  <si>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</si>
  <si>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</si>
  <si>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</si>
  <si>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</si>
  <si>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</si>
  <si>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</si>
  <si>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</si>
  <si>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</si>
  <si>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</si>
  <si>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</si>
  <si>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</si>
  <si>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</si>
  <si>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</si>
  <si>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</si>
  <si>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</si>
  <si>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</si>
  <si>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</si>
  <si>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</si>
  <si>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</si>
  <si>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</si>
  <si>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</si>
  <si>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</si>
  <si>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</si>
  <si>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</si>
  <si>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</si>
  <si>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</si>
  <si>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</si>
  <si>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</si>
  <si>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</si>
  <si>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</si>
  <si>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</si>
  <si>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</si>
  <si>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</si>
  <si>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</si>
  <si>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</si>
  <si>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</si>
  <si>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</si>
  <si>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</si>
  <si>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</si>
  <si>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</si>
  <si>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</si>
  <si>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</si>
  <si>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</si>
  <si>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</si>
  <si>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</si>
  <si>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</si>
  <si>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</si>
  <si>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</si>
  <si>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</si>
  <si>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</si>
  <si>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</si>
  <si>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</si>
  <si>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</si>
  <si>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</si>
  <si>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</si>
  <si>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</si>
  <si>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</si>
  <si>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</si>
  <si>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</si>
  <si>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</si>
  <si>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</si>
  <si>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</si>
  <si>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</si>
  <si>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</si>
  <si>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</si>
  <si>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</si>
  <si>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</si>
  <si>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</si>
  <si>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</si>
  <si>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</si>
  <si>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</si>
  <si>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</si>
  <si>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</si>
  <si>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</si>
  <si>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</si>
  <si>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</si>
  <si>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</si>
  <si>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</si>
  <si>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</si>
  <si>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</si>
  <si>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</si>
  <si>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</si>
  <si>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</si>
  <si>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</si>
  <si>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</si>
  <si>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</si>
  <si>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</si>
  <si>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</si>
  <si>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</si>
  <si>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</si>
  <si>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</si>
  <si>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</si>
  <si>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</si>
  <si>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</si>
  <si>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</si>
  <si>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</si>
  <si>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</si>
  <si>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</si>
  <si>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</si>
  <si>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</si>
  <si>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</si>
  <si>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</si>
  <si>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</si>
  <si>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</si>
  <si>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</si>
  <si>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</si>
  <si>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</si>
  <si>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</si>
  <si>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</si>
  <si>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</si>
  <si>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</si>
  <si>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</si>
  <si>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</si>
  <si>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</si>
  <si>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</si>
  <si>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</si>
  <si>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</si>
  <si>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</si>
  <si>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</si>
  <si>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</si>
  <si>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</si>
  <si>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</si>
  <si>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</si>
  <si>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</si>
  <si>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</si>
  <si>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</si>
  <si>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</si>
  <si>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</si>
  <si>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</si>
  <si>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</si>
  <si>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</si>
  <si>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</si>
  <si>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</si>
  <si>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</si>
  <si>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</si>
  <si>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</si>
  <si>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</si>
  <si>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</si>
  <si>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</si>
  <si>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</si>
  <si>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</si>
  <si>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</si>
  <si>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</si>
  <si>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</si>
  <si>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</si>
  <si>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</si>
  <si>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</si>
  <si>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</si>
  <si>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</si>
  <si>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</si>
  <si>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</si>
  <si>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</si>
  <si>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</si>
  <si>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</si>
  <si>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</si>
  <si>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</si>
  <si>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</si>
  <si>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</si>
  <si>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</si>
  <si>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</si>
  <si>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</si>
  <si>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</si>
  <si>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</si>
  <si>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</si>
  <si>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</si>
  <si>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</si>
  <si>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</si>
  <si>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</si>
  <si>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</si>
  <si>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</si>
  <si>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</si>
  <si>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</si>
  <si>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</si>
  <si>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</si>
  <si>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</si>
  <si>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</si>
  <si>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</si>
  <si>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</si>
  <si>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</si>
  <si>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</si>
  <si>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</si>
  <si>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</si>
  <si>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</si>
  <si>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</si>
  <si>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</si>
  <si>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</si>
  <si>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</si>
  <si>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</si>
  <si>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</si>
  <si>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</si>
  <si>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</si>
  <si>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</si>
  <si>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</si>
  <si>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</si>
  <si>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</si>
  <si>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</si>
  <si>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</si>
  <si>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</si>
  <si>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</si>
  <si>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</si>
  <si>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</si>
  <si>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</si>
  <si>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</si>
  <si>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</si>
  <si>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</si>
  <si>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</si>
  <si>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</si>
  <si>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</si>
  <si>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</si>
  <si>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</si>
  <si>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</si>
  <si>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</si>
  <si>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</si>
  <si>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</si>
  <si>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</si>
  <si>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</si>
  <si>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</si>
  <si>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</si>
  <si>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</si>
  <si>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</si>
  <si>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</si>
  <si>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</si>
  <si>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</si>
  <si>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</si>
  <si>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</si>
  <si>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</si>
  <si>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</si>
  <si>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</si>
  <si>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</si>
  <si>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</si>
  <si>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</si>
  <si>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</si>
  <si>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</si>
  <si>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</si>
  <si>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</si>
  <si>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</si>
  <si>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</si>
  <si>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</si>
  <si>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</si>
  <si>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</si>
  <si>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</si>
  <si>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</si>
  <si>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</si>
  <si>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</si>
  <si>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</si>
  <si>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</si>
  <si>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</si>
  <si>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</si>
  <si>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</si>
  <si>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</si>
  <si>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</si>
  <si>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</si>
  <si>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</si>
  <si>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</si>
  <si>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</si>
  <si>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</si>
  <si>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</si>
  <si>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</si>
  <si>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</si>
  <si>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</si>
  <si>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</si>
  <si>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</si>
  <si>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</si>
  <si>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</si>
  <si>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</si>
  <si>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</si>
  <si>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</si>
  <si>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</si>
  <si>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</si>
  <si>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</si>
  <si>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</si>
  <si>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</si>
  <si>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</si>
  <si>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</si>
  <si>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</si>
  <si>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</si>
  <si>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</si>
  <si>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</si>
  <si>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</si>
  <si>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</si>
  <si>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</si>
  <si>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</si>
  <si>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</si>
  <si>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</si>
  <si>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</si>
  <si>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</si>
  <si>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</si>
  <si>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</si>
  <si>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</si>
  <si>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</si>
  <si>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</si>
  <si>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</si>
  <si>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</si>
  <si>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</si>
  <si>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</si>
  <si>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</si>
  <si>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</si>
  <si>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</si>
  <si>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</si>
  <si>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</si>
  <si>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</si>
  <si>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</si>
  <si>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</si>
  <si>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</si>
  <si>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</si>
  <si>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</si>
  <si>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</si>
  <si>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</si>
  <si>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</si>
  <si>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</si>
  <si>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</si>
  <si>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</si>
  <si>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</si>
  <si>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</si>
  <si>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</si>
  <si>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</si>
  <si>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</si>
  <si>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</si>
  <si>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</si>
  <si>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</si>
  <si>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</si>
  <si>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</si>
  <si>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</si>
  <si>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</si>
  <si>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</si>
  <si>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</si>
  <si>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</si>
  <si>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</si>
  <si>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</si>
  <si>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</si>
  <si>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</si>
  <si>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</si>
  <si>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</si>
  <si>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</si>
  <si>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</si>
  <si>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</si>
  <si>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</si>
  <si>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</si>
  <si>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</si>
  <si>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</si>
  <si>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</si>
  <si>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</si>
  <si>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</si>
  <si>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</si>
  <si>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</si>
  <si>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</si>
  <si>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</si>
  <si>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</si>
  <si>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</si>
  <si>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</si>
  <si>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</si>
  <si>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</si>
  <si>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</si>
  <si>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</si>
  <si>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</si>
  <si>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</si>
  <si>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</si>
  <si>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</si>
  <si>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</si>
  <si>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</si>
  <si>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</si>
  <si>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</si>
  <si>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</si>
  <si>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</si>
  <si>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</si>
  <si>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</si>
  <si>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</si>
  <si>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</si>
  <si>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</si>
  <si>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</si>
  <si>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</si>
  <si>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</si>
  <si>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</si>
  <si>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</si>
  <si>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</si>
  <si>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</si>
  <si>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</si>
  <si>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</si>
  <si>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</si>
  <si>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</si>
  <si>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</si>
  <si>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</si>
  <si>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</si>
  <si>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</si>
  <si>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</si>
  <si>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</si>
  <si>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</si>
  <si>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</si>
  <si>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</si>
  <si>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</si>
  <si>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</si>
  <si>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</si>
  <si>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</si>
  <si>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</si>
  <si>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</si>
  <si>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</si>
  <si>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</si>
  <si>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</si>
  <si>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</si>
  <si>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</si>
  <si>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</si>
  <si>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</si>
  <si>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</si>
  <si>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</si>
  <si>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</si>
  <si>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</si>
  <si>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</si>
  <si>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</si>
  <si>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</si>
  <si>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</si>
  <si>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</si>
  <si>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</si>
  <si>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</si>
  <si>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</si>
  <si>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</si>
  <si>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</si>
  <si>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</si>
  <si>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</si>
  <si>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</si>
  <si>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</si>
  <si>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</si>
  <si>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</si>
  <si>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</si>
  <si>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</si>
  <si>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</si>
  <si>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</si>
  <si>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</si>
  <si>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</si>
  <si>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</si>
  <si>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</si>
  <si>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</si>
  <si>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</si>
  <si>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</si>
  <si>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</si>
  <si>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</si>
  <si>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</si>
  <si>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</si>
  <si>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</si>
  <si>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</si>
  <si>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</si>
  <si>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</si>
  <si>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</si>
  <si>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</si>
  <si>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</si>
  <si>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</si>
  <si>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</si>
  <si>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</si>
  <si>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</si>
  <si>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</si>
  <si>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</si>
  <si>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</si>
  <si>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</si>
  <si>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</si>
  <si>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</si>
  <si>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</si>
  <si>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</si>
  <si>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</si>
  <si>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</si>
  <si>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</si>
  <si>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</si>
  <si>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</si>
  <si>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</si>
  <si>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</si>
  <si>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</si>
  <si>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</si>
  <si>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</si>
  <si>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</si>
  <si>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</si>
  <si>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</si>
  <si>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</si>
  <si>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</si>
  <si>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</si>
  <si>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</si>
  <si>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</si>
  <si>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</si>
  <si>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</si>
  <si>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</si>
  <si>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</si>
  <si>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</si>
  <si>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</si>
  <si>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</si>
  <si>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</si>
  <si>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</si>
  <si>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</si>
  <si>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</si>
  <si>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</si>
  <si>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</si>
  <si>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</si>
  <si>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</si>
  <si>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</si>
  <si>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</si>
  <si>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</si>
  <si>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</si>
  <si>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</si>
  <si>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</si>
  <si>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</si>
  <si>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</si>
  <si>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</si>
  <si>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</si>
  <si>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</si>
  <si>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</si>
  <si>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</si>
  <si>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</si>
  <si>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</si>
  <si>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</si>
  <si>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</si>
  <si>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</si>
  <si>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</si>
  <si>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</si>
  <si>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</si>
  <si>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</si>
  <si>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</si>
  <si>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</si>
  <si>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</si>
  <si>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</si>
  <si>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</si>
  <si>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</si>
  <si>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</si>
  <si>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</si>
  <si>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</si>
  <si>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</si>
  <si>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</si>
  <si>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</si>
  <si>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</si>
  <si>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</si>
  <si>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</si>
  <si>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</si>
  <si>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</si>
  <si>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</si>
  <si>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</si>
  <si>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</si>
  <si>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</si>
  <si>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</si>
  <si>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</si>
  <si>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</si>
  <si>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</si>
  <si>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</si>
  <si>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</si>
  <si>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</si>
  <si>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</si>
  <si>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</si>
  <si>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</si>
  <si>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</si>
  <si>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</si>
  <si>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</si>
  <si>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</si>
  <si>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</si>
  <si>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</si>
  <si>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</si>
  <si>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</si>
  <si>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</si>
  <si>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</si>
  <si>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</si>
  <si>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</si>
  <si>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</si>
  <si>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</si>
  <si>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</si>
  <si>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</si>
  <si>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</si>
  <si>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</si>
  <si>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</si>
  <si>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</si>
  <si>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</si>
  <si>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</si>
  <si>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</si>
  <si>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</si>
  <si>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</si>
  <si>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</si>
  <si>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</si>
  <si>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</si>
  <si>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</si>
  <si>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</si>
  <si>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</si>
  <si>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</si>
  <si>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</si>
  <si>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</si>
  <si>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</si>
  <si>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</si>
  <si>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</si>
  <si>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</si>
  <si>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</si>
  <si>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</si>
  <si>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</si>
  <si>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</si>
  <si>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</si>
  <si>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</si>
  <si>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</si>
  <si>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</si>
  <si>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</si>
  <si>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</si>
  <si>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</si>
  <si>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</si>
  <si>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</si>
  <si>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</si>
  <si>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</si>
  <si>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</si>
  <si>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</si>
  <si>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</si>
  <si>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</si>
  <si>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</si>
  <si>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</si>
  <si>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</si>
  <si>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</si>
  <si>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</si>
  <si>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</si>
  <si>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</si>
  <si>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</si>
  <si>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</si>
  <si>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</si>
  <si>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</si>
  <si>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</si>
  <si>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</si>
  <si>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</si>
  <si>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</si>
  <si>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</si>
  <si>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</si>
  <si>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</si>
  <si>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</si>
  <si>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</si>
  <si>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</si>
  <si>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</si>
  <si>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</si>
  <si>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</si>
  <si>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</si>
  <si>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</si>
  <si>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</si>
  <si>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</si>
  <si>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</si>
  <si>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</si>
  <si>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</si>
  <si>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</si>
  <si>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</si>
  <si>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</si>
  <si>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</si>
  <si>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</si>
  <si>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</si>
  <si>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</si>
  <si>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</si>
  <si>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</si>
  <si>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</si>
  <si>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</si>
  <si>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</si>
  <si>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</si>
  <si>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</si>
  <si>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</si>
  <si>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</si>
  <si>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</si>
  <si>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</si>
  <si>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</si>
  <si>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</si>
  <si>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</si>
  <si>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</si>
  <si>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</si>
  <si>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</si>
  <si>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</si>
  <si>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</si>
  <si>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</si>
  <si>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</si>
  <si>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</si>
  <si>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</si>
  <si>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</si>
  <si>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</si>
  <si>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</si>
  <si>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</si>
  <si>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</si>
  <si>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</si>
  <si>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</si>
  <si>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</si>
  <si>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</si>
  <si>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</si>
  <si>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</si>
  <si>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</si>
  <si>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</si>
  <si>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</si>
  <si>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</si>
  <si>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</si>
  <si>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</si>
  <si>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</si>
  <si>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</si>
  <si>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</si>
  <si>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</si>
  <si>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</si>
  <si>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</si>
  <si>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</si>
  <si>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</si>
  <si>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</si>
  <si>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</si>
  <si>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</si>
  <si>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</si>
  <si>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</si>
  <si>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</si>
  <si>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</si>
  <si>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</si>
  <si>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</si>
  <si>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</si>
  <si>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</si>
  <si>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</si>
  <si>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</si>
  <si>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</si>
  <si>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</si>
  <si>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</si>
  <si>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</si>
  <si>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</si>
  <si>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</si>
  <si>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</si>
  <si>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</si>
  <si>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</si>
  <si>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</si>
  <si>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</si>
  <si>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</si>
  <si>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</si>
  <si>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</si>
  <si>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</si>
  <si>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</si>
  <si>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</si>
  <si>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</si>
  <si>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</si>
  <si>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</si>
  <si>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</si>
  <si>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</si>
  <si>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</si>
  <si>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</si>
  <si>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</si>
  <si>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</si>
  <si>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</si>
  <si>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</si>
  <si>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</si>
  <si>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</si>
  <si>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</si>
  <si>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</si>
  <si>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</si>
  <si>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</si>
  <si>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</si>
  <si>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</si>
  <si>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</si>
  <si>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</si>
  <si>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</si>
  <si>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</si>
  <si>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</si>
  <si>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</si>
  <si>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</si>
  <si>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</si>
  <si>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</si>
  <si>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</si>
  <si>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</si>
  <si>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</si>
  <si>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</si>
  <si>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</si>
  <si>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</si>
  <si>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</si>
  <si>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</si>
  <si>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</si>
  <si>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</si>
  <si>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</si>
  <si>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</si>
  <si>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</si>
  <si>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</si>
  <si>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</si>
  <si>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</si>
  <si>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</si>
  <si>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</si>
  <si>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</si>
  <si>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</si>
  <si>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</si>
  <si>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</si>
  <si>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</si>
  <si>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</si>
  <si>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</si>
  <si>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</si>
  <si>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</si>
  <si>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</si>
  <si>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</si>
  <si>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</si>
  <si>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</si>
  <si>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</si>
  <si>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</si>
  <si>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</si>
  <si>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</si>
  <si>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</si>
  <si>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</si>
  <si>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</si>
  <si>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</si>
  <si>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</si>
  <si>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</si>
  <si>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</si>
  <si>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</si>
  <si>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</si>
  <si>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</si>
  <si>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</si>
  <si>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</si>
  <si>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</si>
  <si>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</si>
  <si>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</si>
  <si>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</si>
  <si>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</si>
  <si>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</si>
  <si>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</si>
  <si>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</si>
  <si>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</si>
  <si>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</si>
  <si>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</si>
  <si>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</si>
  <si>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</si>
  <si>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</si>
  <si>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</si>
  <si>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</si>
  <si>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</si>
  <si>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</si>
  <si>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</si>
  <si>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</si>
  <si>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</si>
  <si>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</si>
  <si>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</si>
  <si>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</si>
  <si>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</si>
  <si>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</si>
  <si>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</si>
  <si>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</si>
  <si>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</si>
  <si>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</si>
  <si>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</si>
  <si>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</si>
  <si>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</si>
  <si>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</si>
  <si>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</si>
  <si>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</si>
  <si>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</si>
  <si>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</si>
  <si>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</si>
  <si>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</si>
  <si>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</si>
  <si>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</si>
  <si>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</si>
  <si>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</si>
  <si>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</si>
  <si>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</si>
  <si>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</si>
  <si>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</si>
  <si>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</si>
  <si>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</si>
  <si>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</si>
  <si>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</si>
  <si>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</si>
  <si>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</si>
  <si>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</si>
  <si>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</si>
  <si>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</si>
  <si>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</si>
  <si>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</si>
  <si>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</si>
  <si>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</si>
  <si>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</si>
  <si>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</si>
  <si>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</si>
  <si>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</si>
  <si>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</si>
  <si>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</si>
  <si>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</si>
  <si>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</si>
  <si>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</si>
  <si>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</si>
  <si>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</si>
  <si>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</si>
  <si>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</si>
  <si>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</si>
  <si>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</si>
  <si>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</si>
  <si>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</si>
  <si>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</si>
  <si>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</si>
  <si>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</si>
  <si>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</si>
  <si>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</si>
  <si>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</si>
  <si>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</si>
  <si>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</si>
  <si>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</si>
  <si>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</si>
  <si>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</si>
  <si>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</si>
  <si>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</si>
  <si>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</si>
  <si>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</si>
  <si>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</si>
  <si>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</si>
  <si>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</si>
  <si>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</si>
  <si>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</si>
  <si>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</si>
  <si>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</si>
  <si>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</si>
  <si>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</si>
  <si>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</si>
  <si>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</si>
  <si>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</si>
  <si>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</si>
  <si>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</si>
  <si>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</si>
  <si>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</si>
  <si>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</si>
  <si>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</si>
  <si>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</si>
  <si>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</si>
  <si>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</si>
  <si>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</si>
  <si>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</si>
  <si>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</si>
  <si>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</si>
  <si>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</si>
  <si>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</si>
  <si>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</si>
  <si>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</si>
  <si>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</si>
  <si>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</si>
  <si>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</si>
  <si>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</si>
  <si>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</si>
  <si>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</si>
  <si>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</si>
  <si>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</si>
  <si>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</si>
  <si>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</si>
  <si>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</si>
  <si>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</si>
  <si>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</si>
  <si>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</si>
  <si>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</si>
  <si>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</si>
  <si>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</si>
  <si>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</si>
  <si>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</si>
  <si>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</si>
  <si>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</si>
  <si>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</si>
  <si>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</si>
  <si>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</si>
  <si>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</si>
  <si>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</si>
  <si>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</si>
  <si>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</si>
  <si>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</si>
  <si>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</si>
  <si>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</si>
  <si>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</si>
  <si>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</si>
  <si>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</si>
  <si>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</si>
  <si>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</si>
  <si>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</si>
  <si>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</si>
  <si>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</si>
  <si>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</si>
  <si>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</si>
  <si>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</si>
  <si>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</si>
  <si>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</si>
  <si>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</si>
  <si>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</si>
  <si>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</si>
  <si>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</si>
  <si>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</si>
  <si>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</si>
  <si>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</si>
  <si>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</si>
  <si>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</si>
  <si>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</si>
  <si>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</si>
  <si>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</si>
  <si>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</si>
  <si>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</si>
  <si>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</si>
  <si>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</si>
  <si>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</si>
  <si>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</si>
  <si>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</si>
  <si>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</si>
  <si>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</si>
  <si>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</si>
  <si>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</si>
  <si>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</si>
  <si>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</si>
  <si>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</si>
  <si>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</si>
  <si>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</si>
  <si>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</si>
  <si>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</si>
  <si>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</si>
  <si>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</si>
  <si>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</si>
  <si>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</si>
  <si>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</si>
  <si>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</si>
  <si>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</si>
  <si>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</si>
  <si>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</si>
  <si>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</si>
  <si>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</si>
  <si>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</si>
  <si>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</si>
  <si>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</si>
  <si>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</si>
  <si>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</si>
  <si>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</si>
  <si>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</si>
  <si>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</si>
  <si>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</si>
  <si>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</si>
  <si>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</si>
  <si>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</si>
  <si>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</si>
  <si>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</si>
  <si>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</si>
  <si>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</si>
  <si>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</si>
  <si>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</si>
  <si>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</si>
  <si>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</si>
  <si>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</si>
  <si>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</si>
  <si>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</si>
  <si>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</si>
  <si>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</si>
  <si>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</si>
  <si>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</si>
  <si>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</si>
  <si>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</si>
  <si>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</si>
  <si>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</si>
  <si>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</si>
  <si>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</si>
  <si>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</si>
  <si>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</si>
  <si>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</si>
  <si>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</si>
  <si>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</si>
  <si>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</si>
  <si>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</si>
  <si>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</si>
  <si>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</si>
  <si>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</si>
  <si>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</si>
  <si>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</si>
  <si>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</si>
  <si>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</si>
  <si>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</si>
  <si>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</si>
  <si>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</si>
  <si>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</si>
  <si>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</si>
  <si>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</si>
  <si>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</si>
  <si>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</si>
  <si>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</si>
  <si>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</si>
  <si>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</si>
  <si>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</si>
  <si>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</si>
  <si>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</si>
  <si>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</si>
  <si>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</si>
  <si>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</si>
  <si>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</si>
  <si>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</si>
  <si>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</si>
  <si>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</si>
  <si>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</si>
  <si>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</si>
  <si>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</si>
  <si>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</si>
  <si>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</si>
  <si>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</si>
  <si>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</si>
  <si>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</si>
  <si>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</si>
  <si>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</si>
  <si>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</si>
  <si>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</si>
  <si>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</si>
  <si>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</si>
  <si>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</si>
  <si>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</si>
  <si>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</si>
  <si>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</si>
  <si>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</si>
  <si>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</si>
  <si>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</si>
  <si>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</si>
  <si>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</si>
  <si>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</si>
  <si>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</si>
  <si>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</si>
  <si>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</si>
  <si>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</si>
  <si>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</si>
  <si>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</si>
  <si>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</si>
  <si>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</si>
  <si>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</si>
  <si>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</si>
  <si>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</si>
  <si>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</si>
  <si>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</si>
  <si>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</si>
  <si>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</si>
  <si>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</si>
  <si>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</si>
  <si>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</si>
  <si>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</si>
  <si>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</si>
  <si>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</si>
  <si>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</si>
  <si>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</si>
  <si>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</si>
  <si>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</si>
  <si>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</si>
  <si>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</si>
  <si>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</si>
  <si>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</si>
  <si>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</si>
  <si>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</si>
  <si>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</si>
  <si>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</si>
  <si>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</si>
  <si>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</si>
  <si>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</si>
  <si>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</si>
  <si>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</si>
  <si>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</si>
  <si>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</si>
  <si>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</si>
  <si>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</si>
  <si>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</si>
  <si>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</si>
  <si>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</si>
  <si>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</si>
  <si>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</si>
  <si>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</si>
  <si>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</si>
  <si>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</si>
  <si>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</si>
  <si>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</si>
  <si>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</si>
  <si>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</si>
  <si>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</si>
  <si>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</si>
  <si>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</si>
  <si>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</si>
  <si>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</si>
  <si>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</si>
  <si>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</si>
  <si>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</si>
  <si>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</si>
  <si>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</si>
  <si>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</si>
  <si>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</si>
  <si>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</si>
  <si>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</si>
  <si>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</si>
  <si>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</si>
  <si>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</si>
  <si>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</si>
  <si>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</si>
  <si>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</si>
  <si>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</si>
  <si>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</si>
  <si>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</si>
  <si>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</si>
  <si>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</si>
  <si>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</si>
  <si>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</si>
  <si>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</si>
  <si>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</si>
  <si>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</si>
  <si>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</si>
  <si>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</si>
  <si>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</si>
  <si>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</si>
  <si>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</si>
  <si>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</si>
  <si>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</si>
  <si>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</si>
  <si>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</si>
  <si>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</si>
  <si>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</si>
  <si>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</si>
  <si>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</si>
  <si>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</si>
  <si>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</si>
  <si>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</si>
  <si>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</si>
  <si>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</si>
  <si>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</si>
  <si>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</si>
  <si>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</si>
  <si>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</si>
  <si>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</si>
  <si>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</si>
  <si>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</si>
  <si>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</si>
  <si>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</si>
  <si>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</si>
  <si>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</si>
  <si>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</si>
  <si>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</si>
  <si>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</si>
  <si>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</si>
  <si>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</si>
  <si>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</si>
  <si>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</si>
  <si>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</si>
  <si>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</si>
  <si>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</si>
  <si>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</si>
  <si>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</si>
  <si>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</si>
  <si>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</si>
  <si>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</si>
  <si>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</si>
  <si>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</si>
  <si>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</si>
  <si>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</si>
  <si>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</si>
  <si>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</si>
  <si>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</si>
  <si>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</si>
  <si>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</si>
  <si>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</si>
  <si>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</si>
  <si>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</si>
  <si>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</si>
  <si>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</si>
  <si>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</si>
  <si>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</si>
  <si>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</si>
  <si>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</si>
  <si>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</si>
  <si>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</si>
  <si>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</si>
  <si>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</si>
  <si>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</si>
  <si>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</si>
  <si>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</si>
  <si>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</si>
  <si>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</si>
  <si>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</si>
  <si>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</si>
  <si>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</si>
  <si>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</si>
  <si>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</si>
  <si>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</si>
  <si>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</si>
  <si>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</si>
  <si>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</si>
  <si>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</si>
  <si>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</si>
  <si>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</si>
  <si>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</si>
  <si>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</si>
  <si>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</si>
  <si>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</si>
  <si>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</si>
  <si>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</si>
  <si>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</si>
  <si>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</si>
  <si>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</si>
  <si>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</si>
  <si>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</si>
  <si>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</si>
  <si>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</si>
  <si>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</si>
  <si>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</si>
  <si>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</si>
  <si>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</si>
  <si>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</si>
  <si>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</si>
  <si>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</si>
  <si>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</si>
  <si>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</si>
  <si>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</si>
  <si>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</si>
  <si>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</si>
  <si>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</si>
  <si>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</si>
  <si>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</si>
  <si>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</si>
  <si>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</si>
  <si>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</si>
  <si>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</si>
  <si>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</si>
  <si>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</si>
  <si>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</si>
  <si>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</si>
  <si>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</si>
  <si>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</si>
  <si>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</si>
  <si>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</si>
  <si>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</si>
  <si>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</si>
  <si>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</si>
  <si>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</si>
  <si>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</si>
  <si>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</si>
  <si>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</si>
  <si>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</si>
  <si>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</si>
  <si>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</si>
  <si>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</si>
  <si>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</si>
  <si>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</si>
  <si>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</si>
  <si>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</si>
  <si>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</si>
  <si>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</si>
  <si>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</si>
  <si>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</si>
  <si>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</si>
  <si>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</si>
  <si>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</si>
  <si>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</si>
  <si>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</si>
  <si>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</si>
  <si>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</si>
  <si>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</si>
  <si>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</si>
  <si>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</si>
  <si>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</si>
  <si>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</si>
  <si>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</si>
  <si>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</si>
  <si>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</si>
  <si>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</si>
  <si>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</si>
  <si>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</si>
  <si>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</si>
  <si>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</si>
  <si>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</si>
  <si>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</si>
  <si>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</si>
  <si>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</si>
  <si>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</si>
  <si>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</si>
  <si>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</si>
  <si>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</si>
  <si>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</si>
  <si>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</si>
  <si>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</si>
  <si>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</si>
  <si>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</si>
  <si>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</si>
  <si>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</si>
  <si>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</si>
  <si>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</si>
  <si>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</si>
  <si>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</si>
  <si>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</si>
  <si>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</si>
  <si>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</si>
  <si>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</si>
  <si>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</si>
  <si>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</si>
  <si>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</si>
  <si>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</si>
  <si>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</si>
  <si>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</si>
  <si>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</si>
  <si>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</si>
  <si>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</si>
  <si>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</si>
  <si>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</si>
  <si>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</si>
  <si>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</si>
  <si>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</si>
  <si>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</si>
  <si>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</si>
  <si>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</si>
  <si>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</si>
  <si>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</si>
  <si>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</si>
  <si>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</si>
  <si>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</si>
  <si>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</si>
  <si>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</si>
  <si>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</si>
  <si>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</si>
  <si>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</si>
  <si>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</si>
  <si>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</si>
  <si>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</si>
  <si>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</si>
  <si>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</si>
  <si>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</si>
  <si>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</si>
  <si>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</si>
  <si>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</si>
  <si>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</si>
  <si>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</si>
  <si>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</si>
  <si>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</si>
  <si>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</si>
  <si>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</si>
  <si>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</si>
  <si>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</si>
  <si>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</si>
  <si>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</si>
  <si>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</si>
  <si>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</si>
  <si>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</si>
  <si>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</si>
  <si>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</si>
  <si>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</si>
  <si>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</si>
  <si>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</si>
  <si>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</si>
  <si>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</si>
  <si>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</si>
  <si>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</si>
  <si>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</si>
  <si>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</si>
  <si>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</si>
  <si>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</si>
  <si>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</si>
  <si>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</si>
  <si>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</si>
  <si>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</si>
  <si>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</si>
  <si>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</si>
  <si>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</si>
  <si>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</si>
  <si>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</si>
  <si>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</si>
  <si>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</si>
  <si>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</si>
  <si>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</si>
  <si>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</si>
  <si>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</si>
  <si>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</si>
  <si>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</si>
  <si>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</si>
  <si>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</si>
  <si>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</si>
  <si>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</si>
  <si>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</si>
  <si>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</si>
  <si>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</si>
  <si>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</si>
  <si>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</si>
  <si>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</si>
  <si>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</si>
  <si>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</si>
  <si>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</si>
  <si>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</si>
  <si>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</si>
  <si>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</si>
  <si>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</si>
  <si>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</si>
  <si>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</si>
  <si>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</si>
  <si>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</si>
  <si>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</si>
  <si>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</si>
  <si>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</si>
  <si>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</si>
  <si>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</si>
  <si>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</si>
  <si>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</si>
  <si>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</si>
  <si>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</si>
  <si>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</si>
  <si>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</si>
  <si>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</si>
  <si>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</si>
  <si>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</si>
  <si>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</si>
  <si>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</si>
  <si>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</si>
  <si>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</si>
  <si>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</si>
  <si>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</si>
  <si>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</si>
  <si>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</si>
  <si>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</si>
  <si>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</si>
  <si>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</si>
  <si>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</si>
  <si>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</si>
  <si>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</si>
  <si>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</si>
  <si>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</si>
  <si>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</si>
  <si>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</si>
  <si>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</si>
  <si>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</si>
  <si>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</si>
  <si>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</si>
  <si>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</si>
  <si>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</si>
  <si>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</si>
  <si>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</si>
  <si>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</si>
  <si>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</si>
  <si>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</si>
  <si>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</si>
  <si>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</si>
  <si>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</si>
  <si>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</si>
  <si>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</si>
  <si>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</si>
  <si>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</si>
  <si>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</si>
  <si>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</si>
  <si>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</si>
  <si>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</si>
  <si>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</si>
  <si>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</si>
  <si>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</si>
  <si>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</si>
  <si>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</si>
  <si>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</si>
  <si>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</si>
  <si>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</si>
  <si>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</si>
  <si>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</si>
  <si>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</si>
  <si>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</si>
  <si>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</si>
  <si>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</si>
  <si>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</si>
  <si>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</si>
  <si>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</si>
  <si>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</si>
  <si>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</si>
  <si>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</si>
  <si>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</si>
  <si>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</si>
  <si>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</si>
  <si>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</si>
  <si>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</si>
  <si>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</si>
  <si>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</si>
  <si>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</si>
  <si>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</si>
  <si>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</si>
  <si>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</si>
  <si>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</si>
  <si>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</si>
  <si>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</si>
  <si>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</si>
  <si>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</si>
  <si>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</si>
  <si>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</si>
  <si>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</si>
  <si>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</si>
  <si>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</si>
  <si>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</si>
  <si>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</si>
  <si>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</si>
  <si>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</si>
  <si>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</si>
  <si>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</si>
  <si>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</si>
  <si>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</si>
  <si>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</si>
  <si>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</si>
  <si>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</si>
  <si>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</si>
  <si>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</si>
  <si>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</si>
  <si>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</si>
  <si>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</si>
  <si>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</si>
  <si>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</si>
  <si>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</si>
  <si>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</si>
  <si>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</si>
  <si>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</si>
  <si>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</si>
  <si>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</si>
  <si>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</si>
  <si>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</si>
  <si>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</si>
  <si>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</si>
  <si>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</si>
  <si>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</si>
  <si>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</si>
  <si>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</si>
  <si>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</si>
  <si>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</si>
  <si>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</si>
  <si>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</si>
  <si>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</si>
  <si>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</si>
  <si>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</si>
  <si>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</si>
  <si>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</si>
  <si>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</si>
  <si>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</si>
  <si>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</si>
  <si>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</si>
  <si>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</si>
  <si>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</si>
  <si>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</si>
  <si>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</si>
  <si>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</si>
  <si>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</si>
  <si>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</si>
  <si>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</si>
  <si>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</si>
  <si>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</si>
  <si>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</si>
  <si>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</si>
  <si>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</si>
  <si>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</si>
  <si>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</si>
  <si>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</si>
  <si>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</si>
  <si>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</si>
  <si>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</si>
  <si>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</si>
  <si>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</si>
  <si>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</si>
  <si>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</si>
  <si>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</si>
  <si>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</si>
  <si>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</si>
  <si>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</si>
  <si>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</si>
  <si>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</si>
  <si>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</si>
  <si>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</si>
  <si>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</si>
  <si>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</si>
  <si>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</si>
  <si>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</si>
  <si>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</si>
  <si>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</si>
  <si>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</si>
  <si>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</si>
  <si>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</si>
  <si>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</si>
  <si>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</si>
  <si>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</si>
  <si>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</si>
  <si>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</si>
  <si>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</si>
  <si>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</si>
  <si>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</si>
  <si>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</si>
  <si>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</si>
  <si>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</si>
  <si>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</si>
  <si>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</si>
  <si>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</si>
  <si>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</si>
  <si>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</si>
  <si>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</si>
  <si>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</si>
  <si>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</si>
  <si>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</si>
  <si>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</si>
  <si>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</si>
  <si>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</si>
  <si>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</si>
  <si>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</si>
  <si>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</si>
  <si>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</si>
  <si>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</si>
  <si>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</si>
  <si>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</si>
  <si>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</si>
  <si>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</si>
  <si>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</si>
  <si>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</si>
  <si>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</si>
  <si>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</si>
  <si>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</si>
  <si>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</si>
  <si>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</si>
  <si>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</si>
  <si>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</si>
  <si>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</si>
  <si>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</si>
  <si>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</si>
  <si>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</si>
  <si>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</si>
  <si>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</si>
  <si>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</si>
  <si>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</si>
  <si>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</si>
  <si>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</si>
  <si>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</si>
  <si>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</si>
  <si>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</si>
  <si>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</si>
  <si>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</si>
  <si>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</si>
  <si>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</si>
  <si>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</si>
  <si>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</si>
  <si>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</si>
  <si>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</si>
  <si>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</si>
  <si>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</si>
  <si>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</si>
  <si>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</si>
  <si>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</si>
  <si>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</si>
  <si>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</si>
  <si>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</si>
  <si>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</si>
  <si>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</si>
  <si>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</si>
  <si>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</si>
  <si>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</si>
  <si>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</si>
  <si>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</si>
  <si>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</si>
  <si>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</si>
  <si>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</si>
  <si>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</si>
  <si>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</si>
  <si>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</si>
  <si>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</si>
  <si>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</si>
  <si>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</si>
  <si>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</si>
  <si>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</si>
  <si>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</si>
  <si>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</si>
  <si>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</si>
  <si>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</si>
  <si>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</si>
  <si>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</si>
  <si>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</si>
  <si>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</si>
  <si>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</si>
  <si>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</si>
  <si>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</si>
  <si>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</si>
  <si>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</si>
  <si>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</si>
  <si>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</si>
  <si>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</si>
  <si>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</si>
  <si>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</si>
  <si>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</si>
  <si>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</si>
  <si>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</si>
  <si>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</si>
  <si>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</si>
  <si>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</si>
  <si>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</si>
  <si>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</si>
  <si>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</si>
  <si>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</si>
  <si>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</si>
  <si>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</si>
  <si>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</si>
  <si>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</si>
  <si>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</si>
  <si>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</si>
  <si>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</si>
  <si>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</si>
  <si>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</si>
  <si>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</si>
  <si>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</si>
  <si>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</si>
  <si>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</si>
  <si>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</si>
  <si>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</si>
  <si>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</si>
  <si>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</si>
  <si>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</si>
  <si>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</si>
  <si>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</si>
  <si>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</si>
  <si>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</si>
  <si>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</si>
  <si>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</si>
  <si>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</si>
  <si>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</si>
  <si>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</si>
  <si>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</si>
  <si>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</si>
  <si>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</si>
  <si>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</si>
  <si>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</si>
  <si>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</si>
  <si>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</si>
  <si>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</si>
  <si>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</si>
  <si>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</si>
  <si>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</si>
  <si>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</si>
  <si>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</si>
  <si>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</si>
  <si>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</si>
  <si>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</si>
  <si>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</si>
  <si>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</si>
  <si>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</si>
  <si>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</si>
  <si>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</si>
  <si>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</si>
  <si>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</si>
  <si>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</si>
  <si>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</si>
  <si>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</si>
  <si>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</si>
  <si>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</si>
  <si>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</si>
  <si>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</si>
  <si>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</si>
  <si>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</si>
  <si>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</si>
  <si>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</si>
  <si>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</si>
  <si>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</si>
  <si>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</si>
  <si>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</si>
  <si>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</si>
  <si>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</si>
  <si>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</si>
  <si>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</si>
  <si>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</si>
  <si>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</si>
  <si>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</si>
  <si>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</si>
  <si>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</si>
  <si>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</si>
  <si>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</si>
  <si>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</si>
  <si>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</si>
  <si>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</si>
  <si>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</si>
  <si>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</si>
  <si>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</si>
  <si>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</si>
  <si>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</si>
  <si>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</si>
  <si>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</si>
  <si>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</si>
  <si>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</si>
  <si>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</si>
  <si>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</si>
  <si>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</si>
  <si>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</si>
  <si>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</si>
  <si>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</si>
  <si>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</si>
  <si>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</si>
  <si>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</si>
  <si>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</si>
  <si>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</si>
  <si>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</si>
  <si>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</si>
  <si>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</si>
  <si>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</si>
  <si>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</si>
  <si>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</si>
  <si>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</si>
  <si>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</si>
  <si>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</si>
  <si>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</si>
  <si>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</si>
  <si>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</si>
  <si>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</si>
  <si>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</si>
  <si>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</si>
  <si>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</si>
  <si>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</si>
  <si>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</si>
  <si>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</si>
  <si>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</si>
  <si>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</si>
  <si>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</si>
  <si>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</si>
  <si>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</si>
  <si>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</si>
  <si>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</si>
  <si>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</si>
  <si>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</si>
  <si>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</si>
  <si>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</si>
  <si>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</si>
  <si>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</si>
  <si>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</si>
  <si>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</si>
  <si>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</si>
  <si>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</si>
  <si>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</si>
  <si>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</si>
  <si>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</si>
  <si>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</si>
  <si>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</si>
  <si>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</si>
  <si>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</si>
  <si>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</si>
  <si>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</si>
  <si>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</si>
  <si>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</si>
  <si>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</si>
  <si>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</si>
  <si>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</si>
  <si>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</si>
  <si>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</si>
  <si>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</si>
  <si>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</si>
  <si>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</si>
  <si>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</si>
  <si>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</si>
  <si>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</si>
  <si>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</si>
  <si>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</si>
  <si>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</si>
  <si>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</si>
  <si>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</si>
  <si>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</si>
  <si>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</si>
  <si>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</si>
  <si>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</si>
  <si>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</si>
  <si>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</si>
  <si>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</si>
  <si>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</si>
  <si>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</si>
  <si>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</si>
  <si>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</si>
  <si>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</si>
  <si>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</si>
  <si>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</si>
  <si>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</si>
  <si>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</si>
  <si>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</si>
  <si>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</si>
  <si>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</si>
  <si>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</si>
  <si>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</si>
  <si>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</si>
  <si>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</si>
  <si>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</si>
  <si>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</si>
  <si>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</si>
  <si>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</si>
  <si>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</si>
  <si>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</si>
  <si>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</si>
  <si>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</si>
  <si>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</si>
  <si>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</si>
  <si>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</si>
  <si>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</si>
  <si>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</si>
  <si>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</si>
  <si>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</si>
  <si>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</si>
  <si>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</si>
  <si>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</si>
  <si>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</si>
  <si>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</si>
  <si>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</si>
  <si>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</si>
  <si>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</si>
  <si>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</si>
  <si>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</si>
  <si>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</si>
  <si>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</si>
  <si>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</si>
  <si>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</si>
  <si>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</si>
  <si>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</si>
  <si>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</si>
  <si>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</si>
  <si>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</si>
  <si>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</si>
  <si>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</si>
  <si>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</si>
  <si>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</si>
  <si>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</si>
  <si>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</si>
  <si>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</si>
  <si>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</si>
  <si>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</si>
  <si>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</si>
  <si>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</si>
  <si>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</si>
  <si>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</si>
  <si>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</si>
  <si>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</si>
  <si>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</si>
  <si>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</si>
  <si>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</si>
  <si>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</si>
  <si>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</si>
  <si>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</si>
  <si>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</si>
  <si>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</si>
  <si>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</si>
  <si>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</si>
  <si>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</si>
  <si>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</si>
  <si>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</si>
  <si>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</si>
  <si>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</si>
  <si>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</si>
  <si>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</si>
  <si>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</si>
  <si>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</si>
  <si>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</si>
  <si>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</si>
  <si>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</si>
  <si>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</si>
  <si>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</si>
  <si>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</si>
  <si>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</si>
  <si>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</si>
  <si>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</si>
  <si>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</si>
  <si>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</si>
  <si>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</si>
  <si>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</si>
  <si>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</si>
  <si>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</si>
  <si>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</si>
  <si>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</si>
  <si>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</si>
  <si>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</si>
  <si>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</si>
  <si>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</si>
  <si>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</si>
  <si>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</si>
  <si>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</si>
  <si>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</si>
  <si>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</si>
  <si>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</si>
  <si>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</si>
  <si>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</si>
  <si>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</si>
  <si>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</si>
  <si>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</si>
  <si>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</si>
  <si>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</si>
  <si>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</si>
  <si>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</si>
  <si>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</si>
  <si>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</si>
  <si>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</si>
  <si>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</si>
  <si>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</si>
  <si>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</si>
  <si>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</si>
  <si>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</si>
  <si>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</si>
  <si>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</si>
  <si>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</si>
  <si>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</si>
  <si>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</si>
  <si>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</si>
  <si>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</si>
  <si>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</si>
  <si>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</si>
  <si>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</si>
  <si>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</si>
  <si>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</si>
  <si>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</si>
  <si>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</si>
  <si>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</si>
  <si>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</si>
  <si>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</si>
  <si>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</si>
  <si>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</si>
  <si>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</si>
  <si>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</si>
  <si>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</si>
  <si>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</si>
  <si>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</si>
  <si>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</si>
  <si>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</si>
  <si>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</si>
  <si>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</si>
  <si>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</si>
  <si>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</si>
  <si>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</si>
  <si>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</si>
  <si>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</si>
  <si>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</si>
  <si>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</si>
  <si>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</si>
  <si>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</si>
  <si>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</si>
  <si>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</si>
  <si>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</si>
  <si>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</si>
  <si>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</si>
  <si>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</si>
  <si>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</si>
  <si>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</si>
  <si>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</si>
  <si>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</si>
  <si>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</si>
  <si>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</si>
  <si>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</si>
  <si>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</si>
  <si>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</si>
  <si>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</si>
  <si>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</si>
  <si>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</si>
  <si>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</si>
  <si>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</si>
  <si>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</si>
  <si>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</si>
  <si>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</si>
  <si>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</si>
  <si>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</si>
  <si>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</si>
  <si>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</si>
  <si>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</si>
  <si>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</si>
  <si>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</si>
  <si>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</si>
  <si>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</si>
  <si>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</si>
  <si>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</si>
  <si>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</si>
  <si>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</si>
  <si>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</si>
  <si>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</si>
  <si>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</si>
  <si>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</si>
  <si>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</si>
  <si>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</si>
  <si>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</si>
  <si>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</si>
  <si>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</si>
  <si>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</si>
  <si>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</si>
  <si>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</si>
  <si>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</si>
  <si>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</si>
  <si>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</si>
  <si>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</si>
  <si>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</si>
  <si>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</si>
  <si>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</si>
  <si>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</si>
  <si>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</si>
  <si>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</si>
  <si>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</si>
  <si>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</si>
  <si>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</si>
  <si>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</si>
  <si>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</si>
  <si>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</si>
  <si>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</si>
  <si>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</si>
  <si>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</si>
  <si>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</si>
  <si>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</si>
  <si>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</si>
  <si>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</si>
  <si>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</si>
  <si>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</si>
  <si>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</si>
  <si>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</si>
  <si>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</si>
  <si>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</si>
  <si>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</si>
  <si>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</si>
  <si>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</si>
  <si>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</si>
  <si>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</si>
  <si>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</si>
  <si>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</si>
  <si>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</si>
  <si>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</si>
  <si>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</si>
  <si>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</si>
  <si>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</si>
  <si>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</si>
  <si>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</si>
  <si>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</si>
  <si>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</si>
  <si>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</si>
  <si>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</si>
  <si>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</si>
  <si>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</si>
  <si>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</si>
  <si>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</si>
  <si>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</si>
  <si>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</si>
  <si>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</si>
  <si>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</si>
  <si>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</si>
  <si>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</si>
  <si>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</si>
  <si>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</si>
  <si>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</si>
  <si>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</si>
  <si>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</si>
  <si>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</si>
  <si>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</si>
  <si>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</si>
  <si>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</si>
  <si>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</si>
  <si>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</si>
  <si>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</si>
  <si>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</si>
  <si>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</si>
  <si>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</si>
  <si>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</si>
  <si>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</si>
  <si>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</si>
  <si>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</si>
  <si>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</si>
  <si>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</si>
  <si>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</si>
  <si>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</si>
  <si>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</si>
  <si>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</si>
  <si>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</si>
  <si>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</si>
  <si>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</si>
  <si>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</si>
  <si>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</si>
  <si>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</si>
  <si>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</si>
  <si>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</si>
  <si>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</si>
  <si>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</si>
  <si>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</si>
  <si>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</si>
  <si>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</si>
  <si>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</si>
  <si>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</si>
  <si>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</si>
  <si>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</si>
  <si>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</si>
  <si>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</si>
  <si>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</si>
  <si>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</si>
  <si>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</si>
  <si>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</si>
  <si>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</si>
  <si>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</si>
  <si>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</si>
  <si>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</si>
  <si>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</si>
  <si>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</si>
  <si>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</si>
  <si>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</si>
  <si>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</si>
  <si>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</si>
  <si>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</si>
  <si>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</si>
  <si>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</si>
  <si>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</si>
  <si>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</si>
  <si>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</si>
  <si>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</si>
  <si>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</si>
  <si>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</si>
  <si>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</si>
  <si>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</si>
  <si>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</si>
  <si>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</si>
  <si>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</si>
  <si>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</si>
  <si>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</si>
  <si>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</si>
  <si>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</si>
  <si>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</si>
  <si>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</si>
  <si>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</si>
  <si>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</si>
  <si>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</si>
  <si>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</si>
  <si>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</si>
  <si>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</si>
  <si>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</si>
  <si>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</si>
  <si>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</si>
  <si>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</si>
  <si>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</si>
  <si>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</si>
  <si>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</si>
  <si>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</si>
  <si>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</si>
  <si>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</si>
  <si>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</si>
  <si>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</si>
  <si>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</si>
  <si>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</si>
  <si>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</si>
  <si>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</si>
  <si>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</si>
  <si>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</si>
  <si>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</si>
  <si>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</si>
  <si>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</si>
  <si>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</si>
  <si>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</si>
  <si>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</si>
  <si>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</si>
  <si>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</si>
  <si>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</si>
  <si>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</si>
  <si>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</si>
  <si>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</si>
  <si>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</si>
  <si>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</si>
  <si>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</si>
  <si>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</si>
  <si>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</si>
  <si>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</si>
  <si>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</si>
  <si>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</si>
  <si>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</si>
  <si>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</si>
  <si>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</si>
  <si>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</si>
  <si>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</si>
  <si>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</si>
  <si>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</si>
  <si>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</si>
  <si>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</si>
  <si>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</si>
  <si>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</si>
  <si>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</si>
  <si>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</si>
  <si>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</si>
  <si>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</si>
  <si>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</si>
  <si>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</si>
  <si>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</si>
  <si>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</si>
  <si>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</si>
  <si>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</si>
  <si>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</si>
  <si>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</si>
  <si>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</si>
  <si>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</si>
  <si>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</si>
  <si>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</si>
  <si>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</si>
  <si>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</si>
  <si>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</si>
  <si>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</si>
  <si>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</si>
  <si>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</si>
  <si>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</si>
  <si>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</si>
  <si>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</si>
  <si>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</si>
  <si>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</si>
  <si>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</si>
  <si>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</si>
  <si>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</si>
  <si>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</si>
  <si>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</si>
  <si>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</si>
  <si>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</si>
  <si>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</si>
  <si>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</si>
  <si>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</si>
  <si>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</si>
  <si>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</si>
  <si>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</si>
  <si>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</si>
  <si>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</si>
  <si>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</si>
  <si>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</si>
  <si>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</si>
  <si>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</si>
  <si>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</si>
  <si>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</si>
  <si>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</si>
  <si>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</si>
  <si>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</si>
  <si>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</si>
  <si>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</si>
  <si>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</si>
  <si>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</si>
  <si>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</si>
  <si>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</si>
  <si>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</si>
  <si>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</si>
  <si>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</si>
  <si>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</si>
  <si>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</si>
  <si>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</si>
  <si>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</si>
  <si>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</si>
  <si>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</si>
  <si>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</si>
  <si>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</si>
  <si>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</si>
  <si>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</si>
  <si>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</si>
  <si>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</si>
  <si>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</si>
  <si>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</si>
  <si>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</si>
  <si>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</si>
  <si>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</si>
  <si>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</si>
  <si>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</si>
  <si>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</si>
  <si>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</si>
  <si>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</si>
  <si>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</si>
  <si>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</si>
  <si>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</si>
  <si>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</si>
  <si>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</si>
  <si>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</si>
  <si>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</si>
  <si>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</si>
  <si>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</si>
  <si>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</si>
  <si>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</si>
  <si>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</si>
  <si>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</si>
  <si>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</si>
  <si>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</si>
  <si>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</si>
  <si>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</si>
  <si>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</si>
  <si>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</si>
  <si>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</si>
  <si>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</si>
  <si>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</si>
  <si>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</si>
  <si>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</si>
  <si>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</si>
  <si>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</si>
  <si>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</si>
  <si>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</si>
  <si>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</si>
  <si>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</si>
  <si>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</si>
  <si>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</si>
  <si>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</si>
  <si>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</si>
  <si>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</si>
  <si>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</si>
  <si>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</si>
  <si>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</si>
  <si>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</si>
  <si>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</si>
  <si>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</si>
  <si>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</si>
  <si>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</si>
  <si>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</si>
  <si>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</si>
  <si>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</si>
  <si>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</si>
  <si>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</si>
  <si>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</si>
  <si>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</si>
  <si>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</si>
  <si>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</si>
  <si>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</si>
  <si>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</si>
  <si>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</si>
  <si>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</si>
  <si>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</si>
  <si>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</si>
  <si>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</si>
  <si>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</si>
  <si>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</si>
  <si>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</si>
  <si>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</si>
  <si>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</si>
  <si>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</si>
  <si>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</si>
  <si>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</si>
  <si>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</si>
  <si>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</si>
  <si>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</si>
  <si>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</si>
  <si>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</si>
  <si>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</si>
  <si>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</si>
  <si>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</si>
  <si>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</si>
  <si>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</si>
  <si>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</si>
  <si>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</si>
  <si>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</si>
  <si>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</si>
  <si>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</si>
  <si>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</si>
  <si>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</si>
  <si>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</si>
  <si>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</si>
  <si>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</si>
  <si>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</si>
  <si>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</si>
  <si>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</si>
  <si>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</si>
  <si>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</si>
  <si>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</si>
  <si>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</si>
  <si>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</si>
  <si>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</si>
  <si>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</si>
  <si>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</si>
  <si>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</si>
  <si>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</si>
  <si>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</si>
  <si>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</si>
  <si>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</si>
  <si>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</si>
  <si>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</si>
  <si>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</si>
  <si>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</si>
  <si>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</si>
  <si>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</si>
  <si>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</si>
  <si>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</si>
  <si>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</si>
  <si>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</si>
  <si>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</si>
  <si>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</si>
  <si>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</si>
  <si>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</si>
  <si>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</si>
  <si>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</si>
  <si>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</si>
  <si>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</si>
  <si>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</si>
  <si>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</si>
  <si>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</si>
  <si>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</si>
  <si>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</si>
  <si>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</si>
  <si>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</si>
  <si>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</si>
  <si>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</si>
  <si>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</si>
  <si>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</si>
  <si>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</si>
  <si>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</si>
  <si>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</si>
  <si>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</si>
  <si>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</si>
  <si>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</si>
  <si>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</si>
  <si>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</si>
  <si>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</si>
  <si>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</si>
  <si>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</si>
  <si>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</si>
  <si>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</si>
  <si>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</si>
  <si>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</si>
  <si>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</si>
  <si>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</si>
  <si>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</si>
  <si>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</si>
  <si>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</si>
  <si>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</si>
  <si>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</si>
  <si>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</si>
  <si>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</si>
  <si>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</si>
  <si>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</si>
  <si>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</si>
  <si>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</si>
  <si>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</si>
  <si>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</si>
  <si>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</si>
  <si>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</si>
  <si>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</si>
  <si>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</si>
  <si>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</si>
  <si>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</si>
  <si>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</si>
  <si>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</si>
  <si>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</si>
  <si>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</si>
  <si>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</si>
  <si>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</si>
  <si>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</si>
  <si>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</si>
  <si>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</si>
  <si>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</si>
  <si>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</si>
  <si>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</si>
  <si>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</si>
  <si>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</si>
  <si>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</si>
  <si>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</si>
  <si>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</si>
  <si>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</si>
  <si>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</si>
  <si>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</si>
  <si>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</si>
  <si>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</si>
  <si>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</si>
  <si>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</si>
  <si>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</si>
  <si>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</si>
  <si>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</si>
  <si>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</si>
  <si>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</si>
  <si>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</si>
  <si>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</si>
  <si>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</si>
  <si>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</si>
  <si>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</si>
  <si>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</si>
  <si>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</si>
  <si>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</si>
  <si>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</si>
  <si>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</si>
  <si>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</si>
  <si>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</si>
  <si>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</si>
  <si>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</si>
  <si>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</si>
  <si>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</si>
  <si>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</si>
  <si>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</si>
  <si>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</si>
  <si>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</si>
  <si>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</si>
  <si>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</si>
  <si>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</si>
  <si>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</si>
  <si>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</si>
  <si>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</si>
  <si>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</si>
  <si>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</si>
  <si>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</si>
  <si>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</si>
  <si>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</si>
  <si>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</si>
  <si>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</si>
  <si>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</si>
  <si>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</si>
  <si>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</si>
  <si>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</si>
  <si>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</si>
  <si>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</si>
  <si>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</si>
  <si>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</si>
  <si>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</si>
  <si>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</si>
  <si>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</si>
  <si>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</si>
  <si>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</si>
  <si>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</si>
  <si>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</si>
  <si>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</si>
  <si>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</si>
  <si>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</si>
  <si>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</si>
  <si>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</si>
  <si>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</si>
  <si>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</si>
  <si>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</si>
  <si>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</si>
  <si>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</si>
  <si>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</si>
  <si>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</si>
  <si>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</si>
  <si>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</si>
  <si>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</si>
  <si>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</si>
  <si>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</si>
  <si>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</si>
  <si>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</si>
  <si>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</si>
  <si>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</si>
  <si>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</si>
  <si>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</si>
  <si>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</si>
  <si>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</si>
  <si>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</si>
  <si>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</si>
  <si>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</si>
  <si>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</si>
  <si>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</si>
  <si>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</si>
  <si>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</si>
  <si>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</si>
  <si>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</si>
  <si>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</si>
  <si>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</si>
  <si>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</si>
  <si>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</si>
  <si>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</si>
  <si>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</si>
  <si>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</si>
  <si>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</si>
  <si>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</si>
  <si>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</si>
  <si>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</si>
  <si>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</si>
  <si>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</si>
  <si>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</si>
  <si>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</si>
  <si>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</si>
  <si>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</si>
  <si>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</si>
  <si>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</si>
  <si>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</si>
  <si>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</si>
  <si>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</si>
  <si>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</si>
  <si>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</si>
  <si>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</si>
  <si>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</si>
  <si>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</si>
  <si>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</si>
  <si>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</si>
  <si>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</si>
  <si>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</si>
  <si>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</si>
  <si>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</si>
  <si>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</si>
  <si>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</si>
  <si>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</si>
  <si>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</si>
  <si>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</si>
  <si>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</si>
  <si>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</si>
  <si>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</si>
  <si>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</si>
  <si>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</si>
  <si>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</si>
  <si>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</si>
  <si>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</si>
  <si>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</si>
  <si>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</si>
  <si>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</si>
  <si>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</si>
  <si>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</si>
  <si>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</si>
  <si>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</si>
  <si>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</si>
  <si>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</si>
  <si>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</si>
  <si>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</si>
  <si>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</si>
  <si>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</si>
  <si>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</si>
  <si>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</si>
  <si>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</si>
  <si>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</si>
  <si>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</si>
  <si>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</si>
  <si>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</si>
  <si>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</si>
  <si>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</si>
  <si>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</si>
  <si>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</si>
  <si>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</si>
  <si>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</si>
  <si>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</si>
  <si>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</si>
  <si>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</si>
  <si>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</si>
  <si>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</si>
  <si>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</si>
  <si>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</si>
  <si>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</si>
  <si>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</si>
  <si>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</si>
  <si>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</si>
  <si>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</si>
  <si>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</si>
  <si>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</si>
  <si>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</si>
  <si>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</si>
  <si>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</si>
  <si>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</si>
  <si>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</si>
  <si>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</si>
  <si>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</si>
  <si>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</si>
  <si>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</si>
  <si>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</si>
  <si>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</si>
  <si>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</si>
  <si>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</si>
  <si>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</si>
  <si>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</si>
  <si>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</si>
  <si>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</si>
  <si>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</si>
  <si>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</si>
  <si>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</si>
  <si>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</si>
  <si>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</si>
  <si>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</si>
  <si>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</si>
  <si>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</si>
  <si>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</si>
  <si>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</si>
  <si>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</si>
  <si>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</si>
  <si>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</si>
  <si>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</si>
  <si>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</si>
  <si>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</si>
  <si>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</si>
  <si>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</si>
  <si>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</si>
  <si>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</si>
  <si>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</si>
  <si>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</si>
  <si>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</si>
  <si>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</si>
  <si>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</si>
  <si>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</si>
  <si>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</si>
  <si>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</si>
  <si>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</si>
  <si>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</si>
  <si>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</si>
  <si>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</si>
  <si>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</si>
  <si>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</si>
  <si>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</si>
  <si>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</si>
  <si>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</si>
  <si>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</si>
  <si>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</si>
  <si>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</si>
  <si>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</si>
  <si>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</si>
  <si>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</si>
  <si>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</si>
  <si>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</si>
  <si>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</si>
  <si>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</si>
  <si>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</si>
  <si>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</si>
  <si>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</si>
  <si>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</si>
  <si>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</si>
  <si>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</si>
  <si>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</si>
  <si>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</si>
  <si>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</si>
  <si>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</si>
  <si>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</si>
  <si>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</si>
  <si>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</si>
  <si>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</si>
  <si>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</si>
  <si>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</si>
  <si>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</si>
  <si>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</si>
  <si>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</si>
  <si>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</si>
  <si>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</si>
  <si>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</si>
  <si>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</si>
  <si>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</si>
  <si>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</si>
  <si>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</si>
  <si>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</si>
  <si>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</si>
  <si>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</si>
  <si>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</si>
  <si>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</si>
  <si>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</si>
  <si>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</si>
  <si>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</si>
  <si>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</si>
  <si>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</si>
  <si>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</si>
  <si>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</si>
  <si>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</si>
  <si>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</si>
  <si>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</si>
  <si>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</si>
  <si>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</si>
  <si>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</si>
  <si>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</si>
  <si>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</si>
  <si>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</si>
  <si>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</si>
  <si>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</si>
  <si>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</si>
  <si>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</si>
  <si>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</si>
  <si>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</si>
  <si>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</si>
  <si>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</si>
  <si>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</si>
  <si>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</si>
  <si>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</si>
  <si>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</si>
  <si>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</si>
  <si>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</si>
  <si>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</si>
  <si>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</si>
  <si>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</si>
  <si>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</si>
  <si>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</si>
  <si>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</si>
  <si>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</si>
  <si>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</si>
  <si>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</si>
  <si>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</si>
  <si>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</si>
  <si>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</si>
  <si>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</si>
  <si>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</si>
  <si>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</si>
  <si>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</si>
  <si>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</si>
  <si>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</si>
  <si>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</si>
  <si>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</si>
  <si>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</si>
  <si>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</si>
  <si>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</si>
  <si>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</si>
  <si>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</si>
  <si>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</si>
  <si>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</si>
  <si>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</si>
  <si>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</si>
  <si>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</si>
  <si>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</si>
  <si>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</si>
  <si>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</si>
  <si>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</si>
  <si>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</si>
  <si>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</si>
  <si>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</si>
  <si>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</si>
  <si>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</si>
  <si>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</si>
  <si>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</si>
  <si>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</si>
  <si>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</si>
  <si>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</si>
  <si>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</si>
  <si>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</si>
  <si>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</si>
  <si>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</si>
  <si>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</si>
  <si>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</si>
  <si>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</si>
  <si>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</si>
  <si>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</si>
  <si>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</si>
  <si>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</si>
  <si>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</si>
  <si>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</si>
  <si>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</si>
  <si>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</si>
  <si>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</si>
  <si>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</si>
  <si>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</si>
  <si>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</si>
  <si>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</si>
  <si>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</si>
  <si>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</si>
  <si>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</si>
  <si>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</si>
  <si>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</si>
  <si>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</si>
  <si>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</si>
  <si>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</si>
  <si>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</si>
  <si>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</si>
  <si>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</si>
  <si>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</si>
  <si>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</si>
  <si>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</si>
  <si>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</si>
  <si>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</si>
  <si>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</si>
  <si>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</si>
  <si>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</si>
  <si>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</si>
  <si>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</si>
  <si>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</si>
  <si>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</si>
  <si>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</si>
  <si>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</si>
  <si>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</si>
  <si>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</si>
  <si>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</si>
  <si>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</si>
  <si>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</si>
  <si>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</si>
  <si>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</si>
  <si>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</si>
  <si>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</si>
  <si>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</si>
  <si>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</si>
  <si>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</si>
  <si>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</si>
  <si>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</si>
  <si>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</si>
  <si>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</si>
  <si>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</si>
  <si>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</si>
  <si>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</si>
  <si>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</si>
  <si>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</si>
  <si>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</si>
  <si>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</si>
  <si>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</si>
  <si>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</si>
  <si>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</si>
  <si>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</si>
  <si>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</si>
  <si>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</si>
  <si>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</si>
  <si>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</si>
  <si>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</si>
  <si>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</si>
  <si>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</si>
  <si>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</si>
  <si>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</si>
  <si>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</si>
  <si>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</si>
  <si>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</si>
  <si>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</si>
  <si>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</si>
  <si>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</si>
  <si>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</si>
  <si>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</si>
  <si>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</si>
  <si>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</si>
  <si>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</si>
  <si>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</si>
  <si>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</si>
  <si>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</si>
  <si>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</si>
  <si>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</si>
  <si>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</si>
  <si>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</si>
  <si>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</si>
  <si>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</si>
  <si>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</si>
  <si>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</si>
  <si>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</si>
  <si>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</si>
  <si>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</si>
  <si>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</si>
  <si>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</si>
  <si>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</si>
  <si>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</si>
  <si>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</si>
  <si>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</si>
  <si>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</si>
  <si>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</si>
  <si>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</si>
  <si>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</si>
  <si>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</si>
  <si>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</si>
  <si>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</si>
  <si>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</si>
  <si>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</si>
  <si>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</si>
  <si>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</si>
  <si>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</si>
  <si>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</si>
  <si>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</si>
  <si>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</si>
  <si>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</si>
  <si>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</si>
  <si>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</si>
  <si>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</si>
  <si>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</si>
  <si>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</si>
  <si>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</si>
  <si>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</si>
  <si>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</si>
  <si>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</si>
  <si>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</si>
  <si>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</si>
  <si>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</si>
  <si>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</si>
  <si>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</si>
  <si>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</si>
  <si>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</si>
  <si>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</si>
  <si>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</si>
  <si>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</si>
  <si>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</si>
  <si>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</si>
  <si>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</si>
  <si>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</si>
  <si>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</si>
  <si>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</si>
  <si>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</si>
  <si>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</si>
  <si>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</si>
  <si>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</si>
  <si>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</si>
  <si>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</si>
  <si>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</si>
  <si>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</si>
  <si>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</si>
  <si>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</si>
  <si>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</si>
  <si>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</si>
  <si>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</si>
  <si>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</si>
  <si>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</si>
  <si>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</si>
  <si>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</si>
  <si>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</si>
  <si>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</si>
  <si>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</si>
  <si>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</si>
  <si>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</si>
  <si>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</si>
  <si>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</si>
  <si>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</si>
  <si>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</si>
  <si>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</si>
  <si>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</si>
  <si>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</si>
  <si>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</si>
  <si>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</si>
  <si>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</si>
  <si>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</si>
  <si>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</si>
  <si>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</si>
  <si>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</si>
  <si>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</si>
  <si>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</si>
  <si>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</si>
  <si>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</si>
  <si>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</si>
  <si>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</si>
  <si>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</si>
  <si>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</si>
  <si>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</si>
  <si>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</si>
  <si>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</si>
  <si>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</si>
  <si>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</si>
  <si>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</si>
  <si>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</si>
  <si>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</si>
  <si>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</si>
  <si>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</si>
  <si>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</si>
  <si>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</si>
  <si>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</si>
  <si>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</si>
  <si>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</si>
  <si>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</si>
  <si>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</si>
  <si>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</si>
  <si>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</si>
  <si>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</si>
  <si>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</si>
  <si>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</si>
  <si>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</si>
  <si>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</si>
  <si>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</si>
  <si>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</si>
  <si>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</si>
  <si>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</si>
  <si>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</si>
  <si>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</si>
  <si>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</si>
  <si>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</si>
  <si>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</si>
  <si>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</si>
  <si>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</si>
  <si>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</si>
  <si>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</si>
  <si>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</si>
  <si>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</si>
  <si>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</si>
  <si>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</si>
  <si>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</si>
  <si>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</si>
  <si>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</si>
  <si>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</si>
  <si>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</si>
  <si>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</si>
  <si>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</si>
  <si>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</si>
  <si>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</si>
  <si>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</si>
  <si>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</si>
  <si>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</si>
  <si>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</si>
  <si>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</si>
  <si>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</si>
  <si>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</si>
  <si>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</si>
  <si>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</si>
  <si>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</si>
  <si>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</si>
  <si>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</si>
  <si>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</si>
  <si>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</si>
  <si>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</si>
  <si>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</si>
  <si>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</si>
  <si>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</si>
  <si>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</si>
  <si>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</si>
  <si>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</si>
  <si>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</si>
  <si>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</si>
  <si>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</si>
  <si>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</si>
  <si>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</si>
  <si>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</si>
  <si>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</si>
  <si>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</si>
  <si>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</si>
  <si>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</si>
  <si>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</si>
  <si>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</si>
  <si>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</si>
  <si>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</si>
  <si>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</si>
  <si>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</si>
  <si>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</si>
  <si>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</si>
  <si>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</si>
  <si>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</si>
  <si>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</si>
  <si>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</si>
  <si>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</si>
  <si>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</si>
  <si>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</si>
  <si>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</si>
  <si>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</si>
  <si>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</si>
  <si>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</si>
  <si>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</si>
  <si>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</si>
  <si>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</si>
  <si>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</si>
  <si>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</si>
  <si>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</si>
  <si>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</si>
  <si>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</si>
  <si>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</si>
  <si>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</si>
  <si>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</si>
  <si>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</si>
  <si>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</si>
  <si>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</si>
  <si>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</si>
  <si>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</si>
  <si>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</si>
  <si>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</si>
  <si>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</si>
  <si>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</si>
  <si>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</si>
  <si>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</si>
  <si>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</si>
  <si>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</si>
  <si>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</si>
  <si>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</si>
  <si>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</si>
  <si>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</si>
  <si>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</si>
  <si>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</si>
  <si>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</si>
  <si>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</si>
  <si>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</si>
  <si>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</si>
  <si>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</si>
  <si>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</si>
  <si>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</si>
  <si>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</si>
  <si>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</si>
  <si>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</si>
  <si>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</si>
  <si>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</si>
  <si>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</si>
  <si>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</si>
  <si>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</si>
  <si>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</si>
  <si>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</si>
  <si>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</si>
  <si>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</si>
  <si>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</si>
  <si>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</si>
  <si>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</si>
  <si>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</si>
  <si>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</si>
  <si>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</si>
  <si>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</si>
  <si>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</si>
  <si>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</si>
  <si>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</si>
  <si>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</si>
  <si>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</si>
  <si>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</si>
  <si>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</si>
  <si>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</si>
  <si>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</si>
  <si>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</si>
  <si>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</si>
  <si>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</si>
  <si>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</si>
  <si>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</si>
  <si>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</si>
  <si>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</si>
  <si>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</si>
  <si>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</si>
  <si>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</si>
  <si>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</si>
  <si>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</si>
  <si>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</si>
  <si>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</si>
  <si>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</si>
  <si>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</si>
  <si>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</si>
  <si>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</si>
  <si>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</si>
  <si>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</si>
  <si>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</si>
  <si>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</si>
  <si>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</si>
  <si>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</si>
  <si>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</si>
  <si>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</si>
  <si>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</si>
  <si>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</si>
  <si>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</si>
  <si>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</si>
  <si>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</si>
  <si>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</si>
  <si>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</si>
  <si>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</si>
  <si>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</si>
  <si>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</si>
  <si>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</si>
  <si>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</si>
  <si>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</si>
  <si>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</si>
  <si>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</si>
  <si>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</si>
  <si>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</si>
  <si>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</si>
  <si>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</si>
  <si>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</si>
  <si>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</si>
  <si>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</si>
  <si>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</si>
  <si>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</si>
  <si>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</si>
  <si>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</si>
  <si>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</si>
  <si>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</si>
  <si>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</si>
  <si>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</si>
  <si>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</si>
  <si>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</si>
  <si>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</si>
  <si>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</si>
  <si>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</si>
  <si>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</si>
  <si>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</si>
  <si>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</si>
  <si>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</si>
  <si>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</si>
  <si>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</si>
  <si>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</si>
  <si>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</si>
  <si>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</si>
  <si>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</si>
  <si>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</si>
  <si>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</si>
  <si>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</si>
  <si>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</si>
  <si>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</si>
  <si>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</si>
  <si>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</si>
  <si>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</si>
  <si>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</si>
  <si>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</si>
  <si>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</si>
  <si>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</si>
  <si>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</si>
  <si>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</si>
  <si>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</si>
  <si>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</si>
  <si>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</si>
  <si>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</si>
  <si>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</si>
  <si>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</si>
  <si>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</si>
  <si>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</si>
  <si>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</si>
  <si>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</si>
  <si>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</si>
  <si>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</si>
  <si>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</si>
  <si>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</si>
  <si>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</si>
  <si>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</si>
  <si>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</si>
  <si>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</si>
  <si>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</si>
  <si>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</si>
  <si>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</si>
  <si>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</si>
  <si>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</si>
  <si>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</si>
  <si>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</si>
  <si>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</si>
  <si>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</si>
  <si>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</si>
  <si>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</si>
  <si>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</si>
  <si>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</si>
  <si>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</si>
  <si>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</si>
  <si>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</si>
  <si>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</si>
  <si>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</si>
  <si>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</si>
  <si>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</si>
  <si>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</si>
  <si>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</si>
  <si>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</si>
  <si>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</si>
  <si>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</si>
  <si>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</si>
  <si>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</si>
  <si>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</si>
  <si>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</si>
  <si>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</si>
  <si>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</si>
  <si>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</si>
  <si>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</si>
  <si>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</si>
  <si>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</si>
  <si>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</si>
  <si>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</si>
  <si>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</si>
  <si>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</si>
  <si>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</si>
  <si>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</si>
  <si>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</si>
  <si>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</si>
  <si>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</si>
  <si>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</si>
  <si>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</si>
  <si>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</si>
  <si>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</si>
  <si>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</si>
  <si>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</si>
  <si>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</si>
  <si>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</si>
  <si>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</si>
  <si>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</si>
  <si>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</si>
  <si>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</si>
  <si>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</si>
  <si>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</si>
  <si>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</si>
  <si>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</si>
  <si>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</si>
  <si>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</si>
  <si>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</si>
  <si>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</si>
  <si>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</si>
  <si>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</si>
  <si>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</si>
  <si>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</si>
  <si>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</si>
  <si>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</si>
  <si>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</si>
  <si>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</si>
  <si>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</si>
  <si>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</si>
  <si>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</si>
  <si>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</si>
  <si>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</si>
  <si>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</si>
  <si>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</si>
  <si>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</si>
  <si>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</si>
  <si>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</si>
  <si>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</si>
  <si>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</si>
  <si>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</si>
  <si>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</si>
  <si>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</si>
  <si>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</si>
  <si>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</si>
  <si>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</si>
  <si>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</si>
  <si>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</si>
  <si>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</si>
  <si>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</si>
  <si>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</si>
  <si>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</si>
  <si>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</si>
  <si>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</si>
  <si>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</si>
  <si>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</si>
  <si>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</si>
  <si>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</si>
  <si>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</si>
  <si>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</si>
  <si>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</si>
  <si>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</si>
  <si>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</si>
  <si>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</si>
  <si>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</si>
  <si>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</si>
  <si>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</si>
  <si>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</si>
  <si>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</si>
  <si>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</si>
  <si>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</si>
  <si>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</si>
  <si>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</si>
  <si>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</si>
  <si>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</si>
  <si>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</si>
  <si>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</si>
  <si>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</si>
  <si>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</si>
  <si>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</si>
  <si>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</si>
  <si>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</si>
  <si>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</si>
  <si>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</si>
  <si>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</si>
  <si>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</si>
  <si>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</si>
  <si>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</si>
  <si>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</si>
  <si>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</si>
  <si>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</si>
  <si>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</si>
  <si>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</si>
  <si>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</si>
  <si>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</si>
  <si>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</si>
  <si>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</si>
  <si>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</si>
  <si>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</si>
  <si>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</si>
  <si>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</si>
  <si>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</si>
  <si>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</si>
  <si>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</si>
  <si>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</si>
  <si>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</si>
  <si>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</si>
  <si>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</si>
  <si>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</si>
  <si>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</si>
  <si>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</si>
  <si>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</si>
  <si>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</si>
  <si>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</si>
  <si>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</si>
  <si>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</si>
  <si>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</si>
  <si>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</si>
  <si>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</si>
  <si>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</si>
  <si>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</si>
  <si>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</si>
  <si>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</si>
  <si>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</si>
  <si>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</si>
  <si>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</si>
  <si>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</si>
  <si>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</si>
  <si>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</si>
  <si>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</si>
  <si>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</si>
  <si>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</si>
  <si>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</si>
  <si>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</si>
  <si>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</si>
  <si>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</si>
  <si>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</si>
  <si>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</si>
  <si>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</si>
  <si>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</si>
  <si>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</si>
  <si>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</si>
  <si>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</si>
  <si>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</si>
  <si>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</si>
  <si>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</si>
  <si>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</si>
  <si>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</si>
  <si>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</si>
  <si>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</si>
  <si>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</si>
  <si>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</si>
  <si>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</si>
  <si>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</si>
  <si>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</si>
  <si>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</si>
  <si>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</si>
  <si>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</si>
  <si>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</si>
  <si>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</si>
  <si>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</si>
  <si>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</si>
  <si>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</si>
  <si>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</si>
  <si>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</si>
  <si>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</si>
  <si>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</si>
  <si>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</si>
  <si>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</si>
  <si>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</si>
  <si>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</si>
  <si>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</si>
  <si>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</si>
  <si>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</si>
  <si>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</si>
  <si>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</si>
  <si>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</si>
  <si>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</si>
  <si>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</si>
  <si>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</si>
  <si>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</si>
  <si>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</si>
  <si>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</si>
  <si>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</si>
  <si>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</si>
  <si>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</si>
  <si>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</si>
  <si>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</si>
  <si>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</si>
  <si>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</si>
  <si>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</si>
  <si>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</si>
  <si>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</si>
  <si>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</si>
  <si>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</si>
  <si>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</si>
  <si>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</si>
  <si>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</si>
  <si>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</si>
  <si>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</si>
  <si>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</si>
  <si>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</si>
  <si>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</si>
  <si>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</si>
  <si>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</si>
  <si>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</si>
  <si>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</si>
  <si>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</si>
  <si>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</si>
  <si>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</si>
  <si>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</si>
  <si>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</si>
  <si>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</si>
  <si>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</si>
  <si>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</si>
  <si>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</si>
  <si>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</si>
  <si>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</si>
  <si>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</si>
  <si>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</si>
  <si>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</si>
  <si>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</si>
  <si>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</si>
  <si>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</si>
  <si>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</si>
  <si>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</si>
  <si>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</si>
  <si>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</si>
  <si>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</si>
  <si>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</si>
  <si>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</si>
  <si>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</si>
  <si>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</si>
  <si>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</si>
  <si>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</si>
  <si>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</si>
  <si>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</si>
  <si>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</si>
  <si>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</si>
  <si>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</si>
  <si>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</si>
  <si>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</si>
  <si>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</si>
  <si>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</si>
  <si>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</si>
  <si>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</si>
  <si>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</si>
  <si>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</si>
  <si>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</si>
  <si>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</si>
  <si>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</si>
  <si>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</si>
  <si>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</si>
  <si>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</si>
  <si>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</si>
  <si>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</si>
  <si>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</si>
  <si>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</si>
  <si>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</si>
  <si>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</si>
  <si>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</si>
  <si>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</si>
  <si>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</si>
  <si>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</si>
  <si>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</si>
  <si>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</si>
  <si>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</si>
  <si>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</si>
  <si>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</si>
  <si>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</si>
  <si>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</si>
  <si>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</si>
  <si>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</si>
  <si>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</si>
  <si>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</si>
  <si>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</si>
  <si>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</si>
  <si>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</si>
  <si>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</si>
  <si>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</si>
  <si>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</si>
  <si>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</si>
  <si>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</si>
  <si>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</si>
  <si>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</si>
  <si>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</si>
  <si>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</si>
  <si>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</si>
  <si>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</si>
  <si>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</si>
  <si>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</si>
  <si>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</si>
  <si>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</si>
  <si>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</si>
  <si>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</si>
  <si>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</si>
  <si>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</si>
  <si>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</si>
  <si>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</si>
  <si>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</si>
  <si>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</si>
  <si>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</si>
  <si>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</si>
  <si>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</si>
  <si>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</si>
  <si>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</si>
  <si>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</si>
  <si>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</si>
  <si>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</si>
  <si>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</si>
  <si>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</si>
  <si>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</si>
  <si>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</si>
  <si>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</si>
  <si>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</si>
  <si>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</si>
  <si>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</si>
  <si>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</si>
  <si>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</si>
  <si>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</si>
  <si>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</si>
  <si>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</si>
  <si>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</si>
  <si>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</si>
  <si>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</si>
  <si>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</si>
  <si>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</si>
  <si>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</si>
  <si>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</si>
  <si>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</si>
  <si>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</si>
  <si>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</si>
  <si>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</si>
  <si>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</si>
  <si>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</si>
  <si>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</si>
  <si>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</si>
  <si>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</si>
  <si>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</si>
  <si>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</si>
  <si>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</si>
  <si>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</si>
  <si>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</si>
  <si>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</si>
  <si>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</si>
  <si>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</si>
  <si>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</si>
  <si>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</si>
  <si>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</si>
  <si>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</si>
  <si>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</si>
  <si>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</si>
  <si>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</si>
  <si>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</si>
  <si>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</si>
  <si>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</si>
  <si>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</si>
  <si>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</si>
  <si>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</si>
  <si>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</si>
  <si>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</si>
  <si>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</si>
  <si>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</si>
  <si>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</si>
  <si>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</si>
  <si>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</si>
  <si>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</si>
  <si>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</si>
  <si>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</si>
  <si>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</si>
  <si>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</si>
  <si>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</si>
  <si>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</si>
  <si>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</si>
  <si>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</si>
  <si>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</si>
  <si>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</si>
  <si>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</si>
  <si>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</si>
  <si>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</si>
  <si>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</si>
  <si>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</si>
  <si>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</si>
  <si>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</si>
  <si>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</si>
  <si>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</si>
  <si>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</si>
  <si>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</si>
  <si>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</si>
  <si>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</si>
  <si>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</si>
  <si>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</si>
  <si>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</si>
  <si>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</si>
  <si>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</si>
  <si>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</si>
  <si>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</si>
  <si>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</si>
  <si>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</si>
  <si>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</si>
  <si>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</si>
  <si>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</si>
  <si>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</si>
  <si>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</si>
  <si>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</si>
  <si>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</si>
  <si>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</si>
  <si>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</si>
  <si>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</si>
  <si>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</si>
  <si>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</si>
  <si>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</si>
  <si>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</si>
  <si>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</si>
  <si>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</si>
  <si>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</si>
  <si>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</si>
  <si>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</si>
  <si>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</si>
  <si>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</si>
  <si>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</si>
  <si>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</si>
  <si>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</si>
  <si>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</si>
  <si>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</si>
  <si>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</si>
  <si>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</si>
  <si>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</si>
  <si>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</si>
  <si>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</si>
  <si>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</si>
  <si>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</si>
  <si>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</si>
  <si>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</si>
  <si>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</si>
  <si>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</si>
  <si>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</si>
  <si>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</si>
  <si>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</si>
  <si>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</si>
  <si>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</si>
  <si>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</si>
  <si>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</si>
  <si>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</si>
  <si>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</si>
  <si>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</si>
  <si>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</si>
  <si>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</si>
  <si>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</si>
  <si>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</si>
  <si>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</si>
  <si>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</si>
  <si>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</si>
  <si>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</si>
  <si>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</si>
  <si>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</si>
  <si>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</si>
  <si>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</si>
  <si>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</si>
  <si>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</si>
  <si>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</si>
  <si>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</si>
  <si>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</si>
  <si>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</si>
  <si>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</si>
  <si>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</si>
  <si>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</si>
  <si>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</si>
  <si>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</si>
  <si>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</si>
  <si>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</si>
  <si>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</si>
  <si>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</si>
  <si>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</si>
  <si>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</si>
  <si>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</si>
  <si>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</si>
  <si>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</si>
  <si>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</si>
  <si>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</si>
  <si>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</si>
  <si>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</si>
  <si>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</si>
  <si>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</si>
  <si>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</si>
  <si>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</si>
  <si>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</si>
  <si>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</si>
  <si>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</si>
  <si>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</si>
  <si>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</si>
  <si>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</si>
  <si>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</si>
  <si>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</si>
  <si>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</si>
  <si>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</si>
  <si>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</si>
  <si>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</si>
  <si>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</si>
  <si>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</si>
  <si>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</si>
  <si>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</si>
  <si>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</si>
  <si>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</si>
  <si>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</si>
  <si>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</si>
  <si>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</si>
  <si>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</si>
  <si>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</si>
  <si>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</si>
  <si>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</si>
  <si>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</si>
  <si>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</si>
  <si>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</si>
  <si>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</si>
  <si>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</si>
  <si>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</si>
  <si>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</si>
  <si>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</si>
  <si>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</si>
  <si>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</si>
  <si>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</si>
  <si>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</si>
  <si>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</si>
  <si>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</si>
  <si>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</si>
  <si>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</si>
  <si>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</si>
  <si>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</si>
  <si>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</si>
  <si>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</si>
  <si>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</si>
  <si>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</si>
  <si>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</si>
  <si>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</si>
  <si>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</si>
  <si>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</si>
  <si>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</si>
  <si>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</si>
  <si>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</si>
  <si>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</si>
  <si>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</si>
  <si>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</si>
  <si>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</si>
  <si>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</si>
  <si>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</si>
  <si>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</si>
  <si>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</si>
  <si>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</si>
  <si>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</si>
  <si>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</si>
  <si>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</si>
  <si>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</si>
  <si>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</si>
  <si>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</si>
  <si>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</si>
  <si>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</si>
  <si>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</si>
  <si>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</si>
  <si>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</si>
  <si>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</si>
  <si>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</si>
  <si>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</si>
  <si>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</si>
  <si>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</si>
  <si>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</si>
  <si>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</si>
  <si>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</si>
  <si>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</si>
  <si>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</si>
  <si>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</si>
  <si>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</si>
  <si>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</si>
  <si>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</si>
  <si>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</si>
  <si>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</si>
  <si>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</si>
  <si>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</si>
  <si>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</si>
  <si>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</si>
  <si>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</si>
  <si>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</si>
  <si>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</si>
  <si>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</si>
  <si>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</si>
  <si>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</si>
  <si>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</si>
  <si>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</si>
  <si>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</si>
  <si>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</si>
  <si>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</si>
  <si>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</si>
  <si>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</si>
  <si>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</si>
  <si>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</si>
  <si>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</si>
  <si>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</si>
  <si>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</si>
  <si>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</si>
  <si>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</si>
  <si>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</si>
  <si>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</si>
  <si>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</si>
  <si>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</si>
  <si>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</si>
  <si>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</si>
  <si>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</si>
  <si>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ABASTECIMIENTO DE LA INSTITUCION</t>
  </si>
  <si>
    <t>bienes</t>
  </si>
  <si>
    <t>Si</t>
  </si>
  <si>
    <t>ALIMENTOS Y BEBIDAS</t>
  </si>
  <si>
    <t>UTENCILIOS DE COCINA DOMESTICOS</t>
  </si>
  <si>
    <t>UTENCILIOS DE COCINA  DOMESTICO</t>
  </si>
  <si>
    <t>UTENCILIOS COCINA DOMESTICOS</t>
  </si>
  <si>
    <t>ABASTECIMIENTO DE  LA INSTITUCION</t>
  </si>
  <si>
    <t>SI</t>
  </si>
  <si>
    <t>SUMINISTROS DE LIMPIEZA</t>
  </si>
  <si>
    <t>SUMINISTROS DE OFICINA</t>
  </si>
  <si>
    <t>MANTENIMIENTO Y SERVICIOS DE REPARACIONES</t>
  </si>
  <si>
    <t>NECESIDADES DE LA INSTITUCION</t>
  </si>
  <si>
    <t>ACCESORIOS DE OFICINAS Y ESCRITORIOS</t>
  </si>
  <si>
    <t>Compra Menor</t>
  </si>
  <si>
    <t>SOFTWARE</t>
  </si>
  <si>
    <t xml:space="preserve">NECESIDADES DE LA INSTITUCION </t>
  </si>
  <si>
    <t>INDUMENTARIA</t>
  </si>
  <si>
    <t>CAPACITACIONES</t>
  </si>
  <si>
    <t>DESARROLLO INSTITUCIONAL</t>
  </si>
  <si>
    <t>PUBLICIDAD</t>
  </si>
  <si>
    <t>PROMOCION DE LA INSTITUCION</t>
  </si>
  <si>
    <t xml:space="preserve">Por Excepcion </t>
  </si>
  <si>
    <t>FESTIVADES Y ACTIVIDADES INSTITUCIONALES</t>
  </si>
  <si>
    <t>FESTIVADES Y ACTIVIDADES INSTITUC.</t>
  </si>
  <si>
    <t>ACTIVIDADES DE LA AINSTITUCION</t>
  </si>
  <si>
    <t>PASAJES AEREOS</t>
  </si>
  <si>
    <t>VIAJES DE LA ISNTITUCION</t>
  </si>
  <si>
    <t>Por Excepcion</t>
  </si>
  <si>
    <t>ALQUILERES DIVERSOS</t>
  </si>
  <si>
    <t>PROGRAMAS DE LA INSTITUCION</t>
  </si>
  <si>
    <t>IMPRESIÓN</t>
  </si>
  <si>
    <t>COMBUSTIBLE</t>
  </si>
  <si>
    <t>Compras por Excepcion</t>
  </si>
  <si>
    <t>LUBRICANTES Y PIEZAS PARA MANT. VEHICULO</t>
  </si>
  <si>
    <t>MANTENIMIENTO VEHICULOS DE LA INSTITUCION</t>
  </si>
  <si>
    <t>Por Debajo del Umbral</t>
  </si>
  <si>
    <t>Por debajo del Umbral</t>
  </si>
  <si>
    <t>CERTIFICACIONES</t>
  </si>
  <si>
    <t>CONTROL DE LA INSTITUCION</t>
  </si>
  <si>
    <t>Servicio</t>
  </si>
  <si>
    <t>CONTROL DE TRANSPARENCIA</t>
  </si>
  <si>
    <t>SERVICIO DE AUDITORIA</t>
  </si>
  <si>
    <t>PROGRAMAS</t>
  </si>
  <si>
    <t>SEGUROS DE VEHICULOS</t>
  </si>
  <si>
    <t>REQUERIMIENTOS DE LEY</t>
  </si>
  <si>
    <t>MEDICAMENTOS</t>
  </si>
  <si>
    <t xml:space="preserve">Bienes </t>
  </si>
  <si>
    <t>Compra Por Debajo del Umbral</t>
  </si>
  <si>
    <t xml:space="preserve">NECESIDAES DE  LOS  EMPLEADOS INSTITUCION </t>
  </si>
  <si>
    <t xml:space="preserve">NECESIDAES DE  LOS EMPLEADOS INSTITUCION </t>
  </si>
  <si>
    <t>Compra por debajo del Umbral</t>
  </si>
  <si>
    <t>Compras Menor</t>
  </si>
  <si>
    <t>Comparación Precio</t>
  </si>
  <si>
    <t>Comparación de Precio</t>
  </si>
  <si>
    <t>Compareción de Precio</t>
  </si>
  <si>
    <t>ACTIVIDADES DE LA INSTITUCION</t>
  </si>
  <si>
    <t>SUSCRIPCIONES</t>
  </si>
  <si>
    <t>INFORMACION PARA LA INSTITUCION</t>
  </si>
  <si>
    <t>COMPRAS DIVERSAS</t>
  </si>
  <si>
    <t>EQUIPOS INFORMATICOS Y ACCESORIOS</t>
  </si>
  <si>
    <t>Comparacion de Precio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</si>
</sst>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b/>
      <sz val="8"/>
      <color theme="1"/>
      <name val="Calibri"/>
      <family val="2"/>
      <scheme val="minor"/>
    </font>
    <font>
      <sz val="20"/>
      <color rgb="FF000000"/>
      <name val="Calibri"/>
      <family val="2"/>
      <scheme val="minor"/>
    </font>
    <font>
      <sz val="16"/>
      <color rgb="FF000000"/>
      <name val="Calibri"/>
      <family val="2"/>
      <scheme val="minor"/>
    </font>
    <font>
      <sz val="6"/>
      <color rgb="FF000000"/>
      <name val="Verdana"/>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9">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7" fillId="5" borderId="2">
      <alignment horizontal="left" vertical="center"/>
    </xf>
  </cellStyleXfs>
  <cellXfs count="11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0" fontId="7" fillId="5" borderId="2" xfId="45" applyProtection="1">
      <alignment horizontal="center" vertical="center"/>
      <protection locked="0"/>
    </xf>
    <xf numFmtId="0" fontId="7" fillId="5" borderId="2" xfId="48" applyProtection="1">
      <alignment horizontal="left" vertical="center"/>
      <protection locked="0"/>
    </xf>
    <xf numFmtId="0" fontId="7" fillId="0" borderId="2" xfId="0" applyFont="1" applyBorder="1" applyAlignment="1" applyProtection="1">
      <alignment horizontal="center" vertical="center"/>
      <protection locked="0"/>
    </xf>
    <xf numFmtId="0" fontId="23" fillId="0" borderId="1" xfId="41" applyFont="1" applyProtection="1">
      <alignment horizontal="center" vertical="center"/>
      <protection locked="0"/>
    </xf>
    <xf numFmtId="0" fontId="7" fillId="0" borderId="0"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0" borderId="0" xfId="0" applyFont="1" applyBorder="1" applyAlignment="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5" borderId="2" xfId="45"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cellXfs>
  <cellStyles count="49">
    <cellStyle name="ArticleBody" xfId="45"/>
    <cellStyle name="ArticleBody_currency" xfId="46"/>
    <cellStyle name="ArticleBody_text" xfId="48"/>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75">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5" defaultTableStyle="TableStyleMedium2" defaultPivotStyle="PivotStyleLight16">
    <tableStyle name="MySqlDefault" pivot="0" table="0" count="0"/>
    <tableStyle name="Table Style 1" pivot="0" count="1">
      <tableStyleElement type="totalRow" dxfId="74"/>
    </tableStyle>
    <tableStyle name="Table Style 2" pivot="0" count="2">
      <tableStyleElement type="wholeTable" dxfId="73"/>
      <tableStyleElement type="totalRow" dxfId="72"/>
    </tableStyle>
    <tableStyle name="Table Style 3" pivot="0" count="3">
      <tableStyleElement type="lastColumn" dxfId="71"/>
      <tableStyleElement type="firstRowStripe" dxfId="70"/>
      <tableStyleElement type="secondRowStripe" dxfId="69"/>
    </tableStyle>
    <tableStyle name="Table Style 4" pivot="0" count="2">
      <tableStyleElement type="firstRowStripe" dxfId="68"/>
      <tableStyleElement type="secondColumnStripe" dxfId="6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0</xdr:col>
      <xdr:colOff>1112227</xdr:colOff>
      <xdr:row>0</xdr:row>
      <xdr:rowOff>166497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1507998</xdr:colOff>
      <xdr:row>0</xdr:row>
      <xdr:rowOff>35052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13</xdr:row>
          <xdr:rowOff>0</xdr:rowOff>
        </xdr:from>
        <xdr:to>
          <xdr:col>7</xdr:col>
          <xdr:colOff>0</xdr:colOff>
          <xdr:row>13</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7</xdr:col>
          <xdr:colOff>0</xdr:colOff>
          <xdr:row>13</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7</xdr:col>
          <xdr:colOff>0</xdr:colOff>
          <xdr:row>13</xdr:row>
          <xdr:rowOff>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1585</xdr:row>
          <xdr:rowOff>0</xdr:rowOff>
        </xdr:from>
        <xdr:to>
          <xdr:col>1</xdr:col>
          <xdr:colOff>333375</xdr:colOff>
          <xdr:row>1587</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13</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xdr:row>
          <xdr:rowOff>0</xdr:rowOff>
        </xdr:from>
        <xdr:to>
          <xdr:col>10</xdr:col>
          <xdr:colOff>0</xdr:colOff>
          <xdr:row>21</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21</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14</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xdr:row>
          <xdr:rowOff>0</xdr:rowOff>
        </xdr:from>
        <xdr:to>
          <xdr:col>6</xdr:col>
          <xdr:colOff>752475</xdr:colOff>
          <xdr:row>21</xdr:row>
          <xdr:rowOff>123825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xdr:row>
          <xdr:rowOff>123825</xdr:rowOff>
        </xdr:from>
        <xdr:to>
          <xdr:col>6</xdr:col>
          <xdr:colOff>752475</xdr:colOff>
          <xdr:row>22</xdr:row>
          <xdr:rowOff>123825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22</xdr:row>
          <xdr:rowOff>123825</xdr:rowOff>
        </xdr:from>
        <xdr:to>
          <xdr:col>6</xdr:col>
          <xdr:colOff>752475</xdr:colOff>
          <xdr:row>23</xdr:row>
          <xdr:rowOff>114300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xdr:row>
          <xdr:rowOff>123825</xdr:rowOff>
        </xdr:from>
        <xdr:to>
          <xdr:col>6</xdr:col>
          <xdr:colOff>752475</xdr:colOff>
          <xdr:row>24</xdr:row>
          <xdr:rowOff>114300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xdr:row>
          <xdr:rowOff>114300</xdr:rowOff>
        </xdr:from>
        <xdr:to>
          <xdr:col>6</xdr:col>
          <xdr:colOff>752475</xdr:colOff>
          <xdr:row>25</xdr:row>
          <xdr:rowOff>114300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34</xdr:row>
          <xdr:rowOff>95250</xdr:rowOff>
        </xdr:from>
        <xdr:to>
          <xdr:col>6</xdr:col>
          <xdr:colOff>752475</xdr:colOff>
          <xdr:row>35</xdr:row>
          <xdr:rowOff>95250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35</xdr:row>
          <xdr:rowOff>95250</xdr:rowOff>
        </xdr:from>
        <xdr:to>
          <xdr:col>6</xdr:col>
          <xdr:colOff>752475</xdr:colOff>
          <xdr:row>36</xdr:row>
          <xdr:rowOff>95250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xdr:row>
          <xdr:rowOff>114300</xdr:rowOff>
        </xdr:from>
        <xdr:to>
          <xdr:col>6</xdr:col>
          <xdr:colOff>752475</xdr:colOff>
          <xdr:row>28</xdr:row>
          <xdr:rowOff>361950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36</xdr:row>
          <xdr:rowOff>95250</xdr:rowOff>
        </xdr:from>
        <xdr:to>
          <xdr:col>6</xdr:col>
          <xdr:colOff>752475</xdr:colOff>
          <xdr:row>37</xdr:row>
          <xdr:rowOff>95250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37</xdr:row>
          <xdr:rowOff>95250</xdr:rowOff>
        </xdr:from>
        <xdr:to>
          <xdr:col>6</xdr:col>
          <xdr:colOff>752475</xdr:colOff>
          <xdr:row>38</xdr:row>
          <xdr:rowOff>85725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38</xdr:row>
          <xdr:rowOff>85725</xdr:rowOff>
        </xdr:from>
        <xdr:to>
          <xdr:col>6</xdr:col>
          <xdr:colOff>752475</xdr:colOff>
          <xdr:row>39</xdr:row>
          <xdr:rowOff>85725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39</xdr:row>
          <xdr:rowOff>85725</xdr:rowOff>
        </xdr:from>
        <xdr:to>
          <xdr:col>6</xdr:col>
          <xdr:colOff>752475</xdr:colOff>
          <xdr:row>40</xdr:row>
          <xdr:rowOff>85725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49</xdr:row>
          <xdr:rowOff>66675</xdr:rowOff>
        </xdr:from>
        <xdr:to>
          <xdr:col>6</xdr:col>
          <xdr:colOff>752475</xdr:colOff>
          <xdr:row>50</xdr:row>
          <xdr:rowOff>66675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50</xdr:row>
          <xdr:rowOff>66675</xdr:rowOff>
        </xdr:from>
        <xdr:to>
          <xdr:col>6</xdr:col>
          <xdr:colOff>752475</xdr:colOff>
          <xdr:row>51</xdr:row>
          <xdr:rowOff>57150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42</xdr:row>
          <xdr:rowOff>85725</xdr:rowOff>
        </xdr:from>
        <xdr:to>
          <xdr:col>6</xdr:col>
          <xdr:colOff>752475</xdr:colOff>
          <xdr:row>43</xdr:row>
          <xdr:rowOff>333375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51</xdr:row>
          <xdr:rowOff>57150</xdr:rowOff>
        </xdr:from>
        <xdr:to>
          <xdr:col>6</xdr:col>
          <xdr:colOff>752475</xdr:colOff>
          <xdr:row>52</xdr:row>
          <xdr:rowOff>57150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52</xdr:row>
          <xdr:rowOff>57150</xdr:rowOff>
        </xdr:from>
        <xdr:to>
          <xdr:col>6</xdr:col>
          <xdr:colOff>752475</xdr:colOff>
          <xdr:row>53</xdr:row>
          <xdr:rowOff>57150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53</xdr:row>
          <xdr:rowOff>57150</xdr:rowOff>
        </xdr:from>
        <xdr:to>
          <xdr:col>6</xdr:col>
          <xdr:colOff>752475</xdr:colOff>
          <xdr:row>54</xdr:row>
          <xdr:rowOff>57150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54</xdr:row>
          <xdr:rowOff>57150</xdr:rowOff>
        </xdr:from>
        <xdr:to>
          <xdr:col>6</xdr:col>
          <xdr:colOff>752475</xdr:colOff>
          <xdr:row>55</xdr:row>
          <xdr:rowOff>57150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xdr:row>
          <xdr:rowOff>0</xdr:rowOff>
        </xdr:from>
        <xdr:to>
          <xdr:col>6</xdr:col>
          <xdr:colOff>752475</xdr:colOff>
          <xdr:row>13</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64</xdr:row>
          <xdr:rowOff>66675</xdr:rowOff>
        </xdr:from>
        <xdr:to>
          <xdr:col>6</xdr:col>
          <xdr:colOff>752475</xdr:colOff>
          <xdr:row>65</xdr:row>
          <xdr:rowOff>57150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65</xdr:row>
          <xdr:rowOff>57150</xdr:rowOff>
        </xdr:from>
        <xdr:to>
          <xdr:col>6</xdr:col>
          <xdr:colOff>752475</xdr:colOff>
          <xdr:row>66</xdr:row>
          <xdr:rowOff>57150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57</xdr:row>
          <xdr:rowOff>76200</xdr:rowOff>
        </xdr:from>
        <xdr:to>
          <xdr:col>6</xdr:col>
          <xdr:colOff>752475</xdr:colOff>
          <xdr:row>58</xdr:row>
          <xdr:rowOff>333375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66</xdr:row>
          <xdr:rowOff>57150</xdr:rowOff>
        </xdr:from>
        <xdr:to>
          <xdr:col>6</xdr:col>
          <xdr:colOff>752475</xdr:colOff>
          <xdr:row>67</xdr:row>
          <xdr:rowOff>57150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67</xdr:row>
          <xdr:rowOff>57150</xdr:rowOff>
        </xdr:from>
        <xdr:to>
          <xdr:col>6</xdr:col>
          <xdr:colOff>752475</xdr:colOff>
          <xdr:row>68</xdr:row>
          <xdr:rowOff>57150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68</xdr:row>
          <xdr:rowOff>57150</xdr:rowOff>
        </xdr:from>
        <xdr:to>
          <xdr:col>6</xdr:col>
          <xdr:colOff>752475</xdr:colOff>
          <xdr:row>69</xdr:row>
          <xdr:rowOff>57150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69</xdr:row>
          <xdr:rowOff>57150</xdr:rowOff>
        </xdr:from>
        <xdr:to>
          <xdr:col>6</xdr:col>
          <xdr:colOff>752475</xdr:colOff>
          <xdr:row>70</xdr:row>
          <xdr:rowOff>47625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79</xdr:row>
          <xdr:rowOff>38100</xdr:rowOff>
        </xdr:from>
        <xdr:to>
          <xdr:col>6</xdr:col>
          <xdr:colOff>752475</xdr:colOff>
          <xdr:row>80</xdr:row>
          <xdr:rowOff>38100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80</xdr:row>
          <xdr:rowOff>38100</xdr:rowOff>
        </xdr:from>
        <xdr:to>
          <xdr:col>6</xdr:col>
          <xdr:colOff>752475</xdr:colOff>
          <xdr:row>81</xdr:row>
          <xdr:rowOff>38100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72</xdr:row>
          <xdr:rowOff>47625</xdr:rowOff>
        </xdr:from>
        <xdr:to>
          <xdr:col>6</xdr:col>
          <xdr:colOff>752475</xdr:colOff>
          <xdr:row>73</xdr:row>
          <xdr:rowOff>314325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81</xdr:row>
          <xdr:rowOff>38100</xdr:rowOff>
        </xdr:from>
        <xdr:to>
          <xdr:col>6</xdr:col>
          <xdr:colOff>752475</xdr:colOff>
          <xdr:row>82</xdr:row>
          <xdr:rowOff>38100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xdr:row>
          <xdr:rowOff>38100</xdr:rowOff>
        </xdr:from>
        <xdr:to>
          <xdr:col>6</xdr:col>
          <xdr:colOff>752475</xdr:colOff>
          <xdr:row>83</xdr:row>
          <xdr:rowOff>38100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83</xdr:row>
          <xdr:rowOff>38100</xdr:rowOff>
        </xdr:from>
        <xdr:to>
          <xdr:col>6</xdr:col>
          <xdr:colOff>752475</xdr:colOff>
          <xdr:row>84</xdr:row>
          <xdr:rowOff>28575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84</xdr:row>
          <xdr:rowOff>28575</xdr:rowOff>
        </xdr:from>
        <xdr:to>
          <xdr:col>6</xdr:col>
          <xdr:colOff>752475</xdr:colOff>
          <xdr:row>85</xdr:row>
          <xdr:rowOff>28575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85</xdr:row>
          <xdr:rowOff>28575</xdr:rowOff>
        </xdr:from>
        <xdr:to>
          <xdr:col>6</xdr:col>
          <xdr:colOff>752475</xdr:colOff>
          <xdr:row>86</xdr:row>
          <xdr:rowOff>28575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86</xdr:row>
          <xdr:rowOff>28575</xdr:rowOff>
        </xdr:from>
        <xdr:to>
          <xdr:col>6</xdr:col>
          <xdr:colOff>752475</xdr:colOff>
          <xdr:row>87</xdr:row>
          <xdr:rowOff>28575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87</xdr:row>
          <xdr:rowOff>28575</xdr:rowOff>
        </xdr:from>
        <xdr:to>
          <xdr:col>6</xdr:col>
          <xdr:colOff>752475</xdr:colOff>
          <xdr:row>88</xdr:row>
          <xdr:rowOff>28575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88</xdr:row>
          <xdr:rowOff>28575</xdr:rowOff>
        </xdr:from>
        <xdr:to>
          <xdr:col>6</xdr:col>
          <xdr:colOff>752475</xdr:colOff>
          <xdr:row>89</xdr:row>
          <xdr:rowOff>19050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89</xdr:row>
          <xdr:rowOff>19050</xdr:rowOff>
        </xdr:from>
        <xdr:to>
          <xdr:col>6</xdr:col>
          <xdr:colOff>752475</xdr:colOff>
          <xdr:row>90</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xdr:row>
          <xdr:rowOff>0</xdr:rowOff>
        </xdr:from>
        <xdr:to>
          <xdr:col>6</xdr:col>
          <xdr:colOff>752475</xdr:colOff>
          <xdr:row>90</xdr:row>
          <xdr:rowOff>19050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xdr:row>
          <xdr:rowOff>19050</xdr:rowOff>
        </xdr:from>
        <xdr:to>
          <xdr:col>6</xdr:col>
          <xdr:colOff>752475</xdr:colOff>
          <xdr:row>91</xdr:row>
          <xdr:rowOff>19050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91</xdr:row>
          <xdr:rowOff>19050</xdr:rowOff>
        </xdr:from>
        <xdr:to>
          <xdr:col>6</xdr:col>
          <xdr:colOff>752475</xdr:colOff>
          <xdr:row>92</xdr:row>
          <xdr:rowOff>19050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101</xdr:row>
          <xdr:rowOff>0</xdr:rowOff>
        </xdr:from>
        <xdr:to>
          <xdr:col>6</xdr:col>
          <xdr:colOff>752475</xdr:colOff>
          <xdr:row>101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101</xdr:row>
          <xdr:rowOff>161925</xdr:rowOff>
        </xdr:from>
        <xdr:to>
          <xdr:col>6</xdr:col>
          <xdr:colOff>752475</xdr:colOff>
          <xdr:row>102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94</xdr:row>
          <xdr:rowOff>9525</xdr:rowOff>
        </xdr:from>
        <xdr:to>
          <xdr:col>6</xdr:col>
          <xdr:colOff>752475</xdr:colOff>
          <xdr:row>95</xdr:row>
          <xdr:rowOff>266700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102</xdr:row>
          <xdr:rowOff>161925</xdr:rowOff>
        </xdr:from>
        <xdr:to>
          <xdr:col>6</xdr:col>
          <xdr:colOff>752475</xdr:colOff>
          <xdr:row>103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103</xdr:row>
          <xdr:rowOff>161925</xdr:rowOff>
        </xdr:from>
        <xdr:to>
          <xdr:col>6</xdr:col>
          <xdr:colOff>752475</xdr:colOff>
          <xdr:row>104</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104</xdr:row>
          <xdr:rowOff>161925</xdr:rowOff>
        </xdr:from>
        <xdr:to>
          <xdr:col>6</xdr:col>
          <xdr:colOff>752475</xdr:colOff>
          <xdr:row>105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105</xdr:row>
          <xdr:rowOff>161925</xdr:rowOff>
        </xdr:from>
        <xdr:to>
          <xdr:col>6</xdr:col>
          <xdr:colOff>752475</xdr:colOff>
          <xdr:row>106</xdr:row>
          <xdr:rowOff>152400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106</xdr:row>
          <xdr:rowOff>152400</xdr:rowOff>
        </xdr:from>
        <xdr:to>
          <xdr:col>6</xdr:col>
          <xdr:colOff>752475</xdr:colOff>
          <xdr:row>107</xdr:row>
          <xdr:rowOff>152400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107</xdr:row>
          <xdr:rowOff>152400</xdr:rowOff>
        </xdr:from>
        <xdr:to>
          <xdr:col>6</xdr:col>
          <xdr:colOff>752475</xdr:colOff>
          <xdr:row>108</xdr:row>
          <xdr:rowOff>152400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108</xdr:row>
          <xdr:rowOff>152400</xdr:rowOff>
        </xdr:from>
        <xdr:to>
          <xdr:col>6</xdr:col>
          <xdr:colOff>752475</xdr:colOff>
          <xdr:row>109</xdr:row>
          <xdr:rowOff>152400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109</xdr:row>
          <xdr:rowOff>152400</xdr:rowOff>
        </xdr:from>
        <xdr:to>
          <xdr:col>6</xdr:col>
          <xdr:colOff>752475</xdr:colOff>
          <xdr:row>110</xdr:row>
          <xdr:rowOff>152400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110</xdr:row>
          <xdr:rowOff>152400</xdr:rowOff>
        </xdr:from>
        <xdr:to>
          <xdr:col>6</xdr:col>
          <xdr:colOff>752475</xdr:colOff>
          <xdr:row>111</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xdr:row>
          <xdr:rowOff>0</xdr:rowOff>
        </xdr:from>
        <xdr:to>
          <xdr:col>6</xdr:col>
          <xdr:colOff>752475</xdr:colOff>
          <xdr:row>111</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119</xdr:row>
          <xdr:rowOff>142875</xdr:rowOff>
        </xdr:from>
        <xdr:to>
          <xdr:col>6</xdr:col>
          <xdr:colOff>752475</xdr:colOff>
          <xdr:row>120</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120</xdr:row>
          <xdr:rowOff>133350</xdr:rowOff>
        </xdr:from>
        <xdr:to>
          <xdr:col>6</xdr:col>
          <xdr:colOff>752475</xdr:colOff>
          <xdr:row>121</xdr:row>
          <xdr:rowOff>133350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112</xdr:row>
          <xdr:rowOff>142875</xdr:rowOff>
        </xdr:from>
        <xdr:to>
          <xdr:col>6</xdr:col>
          <xdr:colOff>752475</xdr:colOff>
          <xdr:row>114</xdr:row>
          <xdr:rowOff>238125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121</xdr:row>
          <xdr:rowOff>133350</xdr:rowOff>
        </xdr:from>
        <xdr:to>
          <xdr:col>6</xdr:col>
          <xdr:colOff>752475</xdr:colOff>
          <xdr:row>122</xdr:row>
          <xdr:rowOff>133350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122</xdr:row>
          <xdr:rowOff>133350</xdr:rowOff>
        </xdr:from>
        <xdr:to>
          <xdr:col>6</xdr:col>
          <xdr:colOff>752475</xdr:colOff>
          <xdr:row>123</xdr:row>
          <xdr:rowOff>133350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123</xdr:row>
          <xdr:rowOff>133350</xdr:rowOff>
        </xdr:from>
        <xdr:to>
          <xdr:col>6</xdr:col>
          <xdr:colOff>752475</xdr:colOff>
          <xdr:row>124</xdr:row>
          <xdr:rowOff>133350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124</xdr:row>
          <xdr:rowOff>133350</xdr:rowOff>
        </xdr:from>
        <xdr:to>
          <xdr:col>6</xdr:col>
          <xdr:colOff>752475</xdr:colOff>
          <xdr:row>125</xdr:row>
          <xdr:rowOff>123825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125</xdr:row>
          <xdr:rowOff>123825</xdr:rowOff>
        </xdr:from>
        <xdr:to>
          <xdr:col>6</xdr:col>
          <xdr:colOff>752475</xdr:colOff>
          <xdr:row>126</xdr:row>
          <xdr:rowOff>123825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126</xdr:row>
          <xdr:rowOff>123825</xdr:rowOff>
        </xdr:from>
        <xdr:to>
          <xdr:col>6</xdr:col>
          <xdr:colOff>752475</xdr:colOff>
          <xdr:row>127</xdr:row>
          <xdr:rowOff>123825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127</xdr:row>
          <xdr:rowOff>123825</xdr:rowOff>
        </xdr:from>
        <xdr:to>
          <xdr:col>6</xdr:col>
          <xdr:colOff>752475</xdr:colOff>
          <xdr:row>128</xdr:row>
          <xdr:rowOff>123825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128</xdr:row>
          <xdr:rowOff>123825</xdr:rowOff>
        </xdr:from>
        <xdr:to>
          <xdr:col>6</xdr:col>
          <xdr:colOff>752475</xdr:colOff>
          <xdr:row>129</xdr:row>
          <xdr:rowOff>123825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129</xdr:row>
          <xdr:rowOff>123825</xdr:rowOff>
        </xdr:from>
        <xdr:to>
          <xdr:col>6</xdr:col>
          <xdr:colOff>752475</xdr:colOff>
          <xdr:row>130</xdr:row>
          <xdr:rowOff>114300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130</xdr:row>
          <xdr:rowOff>114300</xdr:rowOff>
        </xdr:from>
        <xdr:to>
          <xdr:col>6</xdr:col>
          <xdr:colOff>752475</xdr:colOff>
          <xdr:row>131</xdr:row>
          <xdr:rowOff>114300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xdr:row>
          <xdr:rowOff>95250</xdr:rowOff>
        </xdr:from>
        <xdr:to>
          <xdr:col>6</xdr:col>
          <xdr:colOff>752475</xdr:colOff>
          <xdr:row>141</xdr:row>
          <xdr:rowOff>95250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141</xdr:row>
          <xdr:rowOff>95250</xdr:rowOff>
        </xdr:from>
        <xdr:to>
          <xdr:col>6</xdr:col>
          <xdr:colOff>752475</xdr:colOff>
          <xdr:row>142</xdr:row>
          <xdr:rowOff>95250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133</xdr:row>
          <xdr:rowOff>114300</xdr:rowOff>
        </xdr:from>
        <xdr:to>
          <xdr:col>6</xdr:col>
          <xdr:colOff>752475</xdr:colOff>
          <xdr:row>135</xdr:row>
          <xdr:rowOff>190500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142</xdr:row>
          <xdr:rowOff>95250</xdr:rowOff>
        </xdr:from>
        <xdr:to>
          <xdr:col>6</xdr:col>
          <xdr:colOff>752475</xdr:colOff>
          <xdr:row>143</xdr:row>
          <xdr:rowOff>85725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xdr:row>
          <xdr:rowOff>85725</xdr:rowOff>
        </xdr:from>
        <xdr:to>
          <xdr:col>6</xdr:col>
          <xdr:colOff>752475</xdr:colOff>
          <xdr:row>144</xdr:row>
          <xdr:rowOff>85725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144</xdr:row>
          <xdr:rowOff>85725</xdr:rowOff>
        </xdr:from>
        <xdr:to>
          <xdr:col>6</xdr:col>
          <xdr:colOff>752475</xdr:colOff>
          <xdr:row>145</xdr:row>
          <xdr:rowOff>85725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145</xdr:row>
          <xdr:rowOff>85725</xdr:rowOff>
        </xdr:from>
        <xdr:to>
          <xdr:col>6</xdr:col>
          <xdr:colOff>752475</xdr:colOff>
          <xdr:row>146</xdr:row>
          <xdr:rowOff>85725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146</xdr:row>
          <xdr:rowOff>85725</xdr:rowOff>
        </xdr:from>
        <xdr:to>
          <xdr:col>6</xdr:col>
          <xdr:colOff>752475</xdr:colOff>
          <xdr:row>147</xdr:row>
          <xdr:rowOff>85725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147</xdr:row>
          <xdr:rowOff>85725</xdr:rowOff>
        </xdr:from>
        <xdr:to>
          <xdr:col>6</xdr:col>
          <xdr:colOff>752475</xdr:colOff>
          <xdr:row>148</xdr:row>
          <xdr:rowOff>76200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148</xdr:row>
          <xdr:rowOff>76200</xdr:rowOff>
        </xdr:from>
        <xdr:to>
          <xdr:col>6</xdr:col>
          <xdr:colOff>752475</xdr:colOff>
          <xdr:row>149</xdr:row>
          <xdr:rowOff>76200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149</xdr:row>
          <xdr:rowOff>76200</xdr:rowOff>
        </xdr:from>
        <xdr:to>
          <xdr:col>6</xdr:col>
          <xdr:colOff>752475</xdr:colOff>
          <xdr:row>150</xdr:row>
          <xdr:rowOff>76200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160</xdr:row>
          <xdr:rowOff>57150</xdr:rowOff>
        </xdr:from>
        <xdr:to>
          <xdr:col>6</xdr:col>
          <xdr:colOff>752475</xdr:colOff>
          <xdr:row>161</xdr:row>
          <xdr:rowOff>57150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161</xdr:row>
          <xdr:rowOff>57150</xdr:rowOff>
        </xdr:from>
        <xdr:to>
          <xdr:col>6</xdr:col>
          <xdr:colOff>752475</xdr:colOff>
          <xdr:row>162</xdr:row>
          <xdr:rowOff>57150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153</xdr:row>
          <xdr:rowOff>76200</xdr:rowOff>
        </xdr:from>
        <xdr:to>
          <xdr:col>6</xdr:col>
          <xdr:colOff>752475</xdr:colOff>
          <xdr:row>155</xdr:row>
          <xdr:rowOff>152400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162</xdr:row>
          <xdr:rowOff>57150</xdr:rowOff>
        </xdr:from>
        <xdr:to>
          <xdr:col>6</xdr:col>
          <xdr:colOff>752475</xdr:colOff>
          <xdr:row>163</xdr:row>
          <xdr:rowOff>47625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163</xdr:row>
          <xdr:rowOff>47625</xdr:rowOff>
        </xdr:from>
        <xdr:to>
          <xdr:col>6</xdr:col>
          <xdr:colOff>752475</xdr:colOff>
          <xdr:row>164</xdr:row>
          <xdr:rowOff>47625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164</xdr:row>
          <xdr:rowOff>47625</xdr:rowOff>
        </xdr:from>
        <xdr:to>
          <xdr:col>6</xdr:col>
          <xdr:colOff>752475</xdr:colOff>
          <xdr:row>165</xdr:row>
          <xdr:rowOff>47625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165</xdr:row>
          <xdr:rowOff>47625</xdr:rowOff>
        </xdr:from>
        <xdr:to>
          <xdr:col>6</xdr:col>
          <xdr:colOff>752475</xdr:colOff>
          <xdr:row>166</xdr:row>
          <xdr:rowOff>47625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166</xdr:row>
          <xdr:rowOff>47625</xdr:rowOff>
        </xdr:from>
        <xdr:to>
          <xdr:col>6</xdr:col>
          <xdr:colOff>752475</xdr:colOff>
          <xdr:row>167</xdr:row>
          <xdr:rowOff>47625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167</xdr:row>
          <xdr:rowOff>47625</xdr:rowOff>
        </xdr:from>
        <xdr:to>
          <xdr:col>6</xdr:col>
          <xdr:colOff>752475</xdr:colOff>
          <xdr:row>168</xdr:row>
          <xdr:rowOff>47625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168</xdr:row>
          <xdr:rowOff>47625</xdr:rowOff>
        </xdr:from>
        <xdr:to>
          <xdr:col>6</xdr:col>
          <xdr:colOff>752475</xdr:colOff>
          <xdr:row>169</xdr:row>
          <xdr:rowOff>47625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169</xdr:row>
          <xdr:rowOff>47625</xdr:rowOff>
        </xdr:from>
        <xdr:to>
          <xdr:col>6</xdr:col>
          <xdr:colOff>752475</xdr:colOff>
          <xdr:row>170</xdr:row>
          <xdr:rowOff>47625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170</xdr:row>
          <xdr:rowOff>47625</xdr:rowOff>
        </xdr:from>
        <xdr:to>
          <xdr:col>6</xdr:col>
          <xdr:colOff>752475</xdr:colOff>
          <xdr:row>171</xdr:row>
          <xdr:rowOff>47625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171</xdr:row>
          <xdr:rowOff>47625</xdr:rowOff>
        </xdr:from>
        <xdr:to>
          <xdr:col>6</xdr:col>
          <xdr:colOff>752475</xdr:colOff>
          <xdr:row>172</xdr:row>
          <xdr:rowOff>47625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172</xdr:row>
          <xdr:rowOff>47625</xdr:rowOff>
        </xdr:from>
        <xdr:to>
          <xdr:col>6</xdr:col>
          <xdr:colOff>752475</xdr:colOff>
          <xdr:row>173</xdr:row>
          <xdr:rowOff>38100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173</xdr:row>
          <xdr:rowOff>38100</xdr:rowOff>
        </xdr:from>
        <xdr:to>
          <xdr:col>6</xdr:col>
          <xdr:colOff>752475</xdr:colOff>
          <xdr:row>174</xdr:row>
          <xdr:rowOff>38100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174</xdr:row>
          <xdr:rowOff>38100</xdr:rowOff>
        </xdr:from>
        <xdr:to>
          <xdr:col>6</xdr:col>
          <xdr:colOff>752475</xdr:colOff>
          <xdr:row>175</xdr:row>
          <xdr:rowOff>38100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175</xdr:row>
          <xdr:rowOff>38100</xdr:rowOff>
        </xdr:from>
        <xdr:to>
          <xdr:col>6</xdr:col>
          <xdr:colOff>752475</xdr:colOff>
          <xdr:row>176</xdr:row>
          <xdr:rowOff>38100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198</xdr:row>
          <xdr:rowOff>19050</xdr:rowOff>
        </xdr:from>
        <xdr:to>
          <xdr:col>6</xdr:col>
          <xdr:colOff>752475</xdr:colOff>
          <xdr:row>199</xdr:row>
          <xdr:rowOff>9525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199</xdr:row>
          <xdr:rowOff>9525</xdr:rowOff>
        </xdr:from>
        <xdr:to>
          <xdr:col>6</xdr:col>
          <xdr:colOff>752475</xdr:colOff>
          <xdr:row>200</xdr:row>
          <xdr:rowOff>9525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191</xdr:row>
          <xdr:rowOff>28575</xdr:rowOff>
        </xdr:from>
        <xdr:to>
          <xdr:col>6</xdr:col>
          <xdr:colOff>752475</xdr:colOff>
          <xdr:row>193</xdr:row>
          <xdr:rowOff>114300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176</xdr:row>
          <xdr:rowOff>38100</xdr:rowOff>
        </xdr:from>
        <xdr:to>
          <xdr:col>6</xdr:col>
          <xdr:colOff>752475</xdr:colOff>
          <xdr:row>177</xdr:row>
          <xdr:rowOff>38100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177</xdr:row>
          <xdr:rowOff>38100</xdr:rowOff>
        </xdr:from>
        <xdr:to>
          <xdr:col>6</xdr:col>
          <xdr:colOff>752475</xdr:colOff>
          <xdr:row>178</xdr:row>
          <xdr:rowOff>28575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178</xdr:row>
          <xdr:rowOff>28575</xdr:rowOff>
        </xdr:from>
        <xdr:to>
          <xdr:col>6</xdr:col>
          <xdr:colOff>752475</xdr:colOff>
          <xdr:row>179</xdr:row>
          <xdr:rowOff>28575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179</xdr:row>
          <xdr:rowOff>28575</xdr:rowOff>
        </xdr:from>
        <xdr:to>
          <xdr:col>6</xdr:col>
          <xdr:colOff>752475</xdr:colOff>
          <xdr:row>180</xdr:row>
          <xdr:rowOff>28575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180</xdr:row>
          <xdr:rowOff>28575</xdr:rowOff>
        </xdr:from>
        <xdr:to>
          <xdr:col>6</xdr:col>
          <xdr:colOff>752475</xdr:colOff>
          <xdr:row>181</xdr:row>
          <xdr:rowOff>28575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181</xdr:row>
          <xdr:rowOff>28575</xdr:rowOff>
        </xdr:from>
        <xdr:to>
          <xdr:col>6</xdr:col>
          <xdr:colOff>752475</xdr:colOff>
          <xdr:row>182</xdr:row>
          <xdr:rowOff>28575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182</xdr:row>
          <xdr:rowOff>28575</xdr:rowOff>
        </xdr:from>
        <xdr:to>
          <xdr:col>6</xdr:col>
          <xdr:colOff>752475</xdr:colOff>
          <xdr:row>183</xdr:row>
          <xdr:rowOff>19050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183</xdr:row>
          <xdr:rowOff>19050</xdr:rowOff>
        </xdr:from>
        <xdr:to>
          <xdr:col>6</xdr:col>
          <xdr:colOff>752475</xdr:colOff>
          <xdr:row>184</xdr:row>
          <xdr:rowOff>19050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184</xdr:row>
          <xdr:rowOff>19050</xdr:rowOff>
        </xdr:from>
        <xdr:to>
          <xdr:col>6</xdr:col>
          <xdr:colOff>752475</xdr:colOff>
          <xdr:row>185</xdr:row>
          <xdr:rowOff>19050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185</xdr:row>
          <xdr:rowOff>19050</xdr:rowOff>
        </xdr:from>
        <xdr:to>
          <xdr:col>6</xdr:col>
          <xdr:colOff>752475</xdr:colOff>
          <xdr:row>186</xdr:row>
          <xdr:rowOff>19050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186</xdr:row>
          <xdr:rowOff>19050</xdr:rowOff>
        </xdr:from>
        <xdr:to>
          <xdr:col>6</xdr:col>
          <xdr:colOff>752475</xdr:colOff>
          <xdr:row>187</xdr:row>
          <xdr:rowOff>19050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187</xdr:row>
          <xdr:rowOff>19050</xdr:rowOff>
        </xdr:from>
        <xdr:to>
          <xdr:col>6</xdr:col>
          <xdr:colOff>752475</xdr:colOff>
          <xdr:row>188</xdr:row>
          <xdr:rowOff>9525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188</xdr:row>
          <xdr:rowOff>9525</xdr:rowOff>
        </xdr:from>
        <xdr:to>
          <xdr:col>6</xdr:col>
          <xdr:colOff>752475</xdr:colOff>
          <xdr:row>189</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189</xdr:row>
          <xdr:rowOff>0</xdr:rowOff>
        </xdr:from>
        <xdr:to>
          <xdr:col>6</xdr:col>
          <xdr:colOff>752475</xdr:colOff>
          <xdr:row>189</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189</xdr:row>
          <xdr:rowOff>0</xdr:rowOff>
        </xdr:from>
        <xdr:to>
          <xdr:col>6</xdr:col>
          <xdr:colOff>752475</xdr:colOff>
          <xdr:row>189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189</xdr:row>
          <xdr:rowOff>0</xdr:rowOff>
        </xdr:from>
        <xdr:to>
          <xdr:col>6</xdr:col>
          <xdr:colOff>752475</xdr:colOff>
          <xdr:row>189</xdr:row>
          <xdr:rowOff>9525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199</xdr:row>
          <xdr:rowOff>161925</xdr:rowOff>
        </xdr:from>
        <xdr:to>
          <xdr:col>6</xdr:col>
          <xdr:colOff>752475</xdr:colOff>
          <xdr:row>200</xdr:row>
          <xdr:rowOff>152400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200</xdr:row>
          <xdr:rowOff>152400</xdr:rowOff>
        </xdr:from>
        <xdr:to>
          <xdr:col>6</xdr:col>
          <xdr:colOff>752475</xdr:colOff>
          <xdr:row>201</xdr:row>
          <xdr:rowOff>152400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201</xdr:row>
          <xdr:rowOff>152400</xdr:rowOff>
        </xdr:from>
        <xdr:to>
          <xdr:col>6</xdr:col>
          <xdr:colOff>752475</xdr:colOff>
          <xdr:row>202</xdr:row>
          <xdr:rowOff>152400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202</xdr:row>
          <xdr:rowOff>152400</xdr:rowOff>
        </xdr:from>
        <xdr:to>
          <xdr:col>6</xdr:col>
          <xdr:colOff>752475</xdr:colOff>
          <xdr:row>203</xdr:row>
          <xdr:rowOff>152400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203</xdr:row>
          <xdr:rowOff>152400</xdr:rowOff>
        </xdr:from>
        <xdr:to>
          <xdr:col>6</xdr:col>
          <xdr:colOff>752475</xdr:colOff>
          <xdr:row>204</xdr:row>
          <xdr:rowOff>152400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204</xdr:row>
          <xdr:rowOff>152400</xdr:rowOff>
        </xdr:from>
        <xdr:to>
          <xdr:col>6</xdr:col>
          <xdr:colOff>752475</xdr:colOff>
          <xdr:row>205</xdr:row>
          <xdr:rowOff>142875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205</xdr:row>
          <xdr:rowOff>142875</xdr:rowOff>
        </xdr:from>
        <xdr:to>
          <xdr:col>6</xdr:col>
          <xdr:colOff>752475</xdr:colOff>
          <xdr:row>206</xdr:row>
          <xdr:rowOff>142875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206</xdr:row>
          <xdr:rowOff>142875</xdr:rowOff>
        </xdr:from>
        <xdr:to>
          <xdr:col>6</xdr:col>
          <xdr:colOff>752475</xdr:colOff>
          <xdr:row>207</xdr:row>
          <xdr:rowOff>142875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207</xdr:row>
          <xdr:rowOff>142875</xdr:rowOff>
        </xdr:from>
        <xdr:to>
          <xdr:col>6</xdr:col>
          <xdr:colOff>752475</xdr:colOff>
          <xdr:row>208</xdr:row>
          <xdr:rowOff>142875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208</xdr:row>
          <xdr:rowOff>142875</xdr:rowOff>
        </xdr:from>
        <xdr:to>
          <xdr:col>6</xdr:col>
          <xdr:colOff>752475</xdr:colOff>
          <xdr:row>209</xdr:row>
          <xdr:rowOff>142875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209</xdr:row>
          <xdr:rowOff>142875</xdr:rowOff>
        </xdr:from>
        <xdr:to>
          <xdr:col>6</xdr:col>
          <xdr:colOff>752475</xdr:colOff>
          <xdr:row>210</xdr:row>
          <xdr:rowOff>142875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210</xdr:row>
          <xdr:rowOff>142875</xdr:rowOff>
        </xdr:from>
        <xdr:to>
          <xdr:col>6</xdr:col>
          <xdr:colOff>752475</xdr:colOff>
          <xdr:row>211</xdr:row>
          <xdr:rowOff>142875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211</xdr:row>
          <xdr:rowOff>142875</xdr:rowOff>
        </xdr:from>
        <xdr:to>
          <xdr:col>6</xdr:col>
          <xdr:colOff>752475</xdr:colOff>
          <xdr:row>212</xdr:row>
          <xdr:rowOff>142875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212</xdr:row>
          <xdr:rowOff>142875</xdr:rowOff>
        </xdr:from>
        <xdr:to>
          <xdr:col>6</xdr:col>
          <xdr:colOff>752475</xdr:colOff>
          <xdr:row>213</xdr:row>
          <xdr:rowOff>142875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213</xdr:row>
          <xdr:rowOff>142875</xdr:rowOff>
        </xdr:from>
        <xdr:to>
          <xdr:col>6</xdr:col>
          <xdr:colOff>752475</xdr:colOff>
          <xdr:row>214</xdr:row>
          <xdr:rowOff>142875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214</xdr:row>
          <xdr:rowOff>142875</xdr:rowOff>
        </xdr:from>
        <xdr:to>
          <xdr:col>6</xdr:col>
          <xdr:colOff>752475</xdr:colOff>
          <xdr:row>215</xdr:row>
          <xdr:rowOff>133350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215</xdr:row>
          <xdr:rowOff>133350</xdr:rowOff>
        </xdr:from>
        <xdr:to>
          <xdr:col>6</xdr:col>
          <xdr:colOff>752475</xdr:colOff>
          <xdr:row>216</xdr:row>
          <xdr:rowOff>133350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216</xdr:row>
          <xdr:rowOff>133350</xdr:rowOff>
        </xdr:from>
        <xdr:to>
          <xdr:col>6</xdr:col>
          <xdr:colOff>752475</xdr:colOff>
          <xdr:row>217</xdr:row>
          <xdr:rowOff>133350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217</xdr:row>
          <xdr:rowOff>133350</xdr:rowOff>
        </xdr:from>
        <xdr:to>
          <xdr:col>6</xdr:col>
          <xdr:colOff>752475</xdr:colOff>
          <xdr:row>218</xdr:row>
          <xdr:rowOff>133350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218</xdr:row>
          <xdr:rowOff>133350</xdr:rowOff>
        </xdr:from>
        <xdr:to>
          <xdr:col>6</xdr:col>
          <xdr:colOff>752475</xdr:colOff>
          <xdr:row>219</xdr:row>
          <xdr:rowOff>133350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219</xdr:row>
          <xdr:rowOff>133350</xdr:rowOff>
        </xdr:from>
        <xdr:to>
          <xdr:col>6</xdr:col>
          <xdr:colOff>752475</xdr:colOff>
          <xdr:row>220</xdr:row>
          <xdr:rowOff>123825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220</xdr:row>
          <xdr:rowOff>123825</xdr:rowOff>
        </xdr:from>
        <xdr:to>
          <xdr:col>6</xdr:col>
          <xdr:colOff>752475</xdr:colOff>
          <xdr:row>221</xdr:row>
          <xdr:rowOff>123825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221</xdr:row>
          <xdr:rowOff>123825</xdr:rowOff>
        </xdr:from>
        <xdr:to>
          <xdr:col>6</xdr:col>
          <xdr:colOff>752475</xdr:colOff>
          <xdr:row>222</xdr:row>
          <xdr:rowOff>123825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222</xdr:row>
          <xdr:rowOff>123825</xdr:rowOff>
        </xdr:from>
        <xdr:to>
          <xdr:col>6</xdr:col>
          <xdr:colOff>752475</xdr:colOff>
          <xdr:row>223</xdr:row>
          <xdr:rowOff>123825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223</xdr:row>
          <xdr:rowOff>123825</xdr:rowOff>
        </xdr:from>
        <xdr:to>
          <xdr:col>6</xdr:col>
          <xdr:colOff>752475</xdr:colOff>
          <xdr:row>224</xdr:row>
          <xdr:rowOff>123825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233</xdr:row>
          <xdr:rowOff>104775</xdr:rowOff>
        </xdr:from>
        <xdr:to>
          <xdr:col>6</xdr:col>
          <xdr:colOff>752475</xdr:colOff>
          <xdr:row>234</xdr:row>
          <xdr:rowOff>95250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234</xdr:row>
          <xdr:rowOff>95250</xdr:rowOff>
        </xdr:from>
        <xdr:to>
          <xdr:col>6</xdr:col>
          <xdr:colOff>752475</xdr:colOff>
          <xdr:row>235</xdr:row>
          <xdr:rowOff>95250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226</xdr:row>
          <xdr:rowOff>114300</xdr:rowOff>
        </xdr:from>
        <xdr:to>
          <xdr:col>6</xdr:col>
          <xdr:colOff>752475</xdr:colOff>
          <xdr:row>229</xdr:row>
          <xdr:rowOff>28575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235</xdr:row>
          <xdr:rowOff>95250</xdr:rowOff>
        </xdr:from>
        <xdr:to>
          <xdr:col>6</xdr:col>
          <xdr:colOff>752475</xdr:colOff>
          <xdr:row>236</xdr:row>
          <xdr:rowOff>95250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236</xdr:row>
          <xdr:rowOff>95250</xdr:rowOff>
        </xdr:from>
        <xdr:to>
          <xdr:col>6</xdr:col>
          <xdr:colOff>752475</xdr:colOff>
          <xdr:row>237</xdr:row>
          <xdr:rowOff>95250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237</xdr:row>
          <xdr:rowOff>95250</xdr:rowOff>
        </xdr:from>
        <xdr:to>
          <xdr:col>6</xdr:col>
          <xdr:colOff>752475</xdr:colOff>
          <xdr:row>238</xdr:row>
          <xdr:rowOff>95250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238</xdr:row>
          <xdr:rowOff>95250</xdr:rowOff>
        </xdr:from>
        <xdr:to>
          <xdr:col>6</xdr:col>
          <xdr:colOff>752475</xdr:colOff>
          <xdr:row>239</xdr:row>
          <xdr:rowOff>85725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239</xdr:row>
          <xdr:rowOff>85725</xdr:rowOff>
        </xdr:from>
        <xdr:to>
          <xdr:col>6</xdr:col>
          <xdr:colOff>752475</xdr:colOff>
          <xdr:row>240</xdr:row>
          <xdr:rowOff>85725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240</xdr:row>
          <xdr:rowOff>85725</xdr:rowOff>
        </xdr:from>
        <xdr:to>
          <xdr:col>6</xdr:col>
          <xdr:colOff>752475</xdr:colOff>
          <xdr:row>241</xdr:row>
          <xdr:rowOff>85725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241</xdr:row>
          <xdr:rowOff>85725</xdr:rowOff>
        </xdr:from>
        <xdr:to>
          <xdr:col>6</xdr:col>
          <xdr:colOff>752475</xdr:colOff>
          <xdr:row>242</xdr:row>
          <xdr:rowOff>85725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242</xdr:row>
          <xdr:rowOff>85725</xdr:rowOff>
        </xdr:from>
        <xdr:to>
          <xdr:col>6</xdr:col>
          <xdr:colOff>752475</xdr:colOff>
          <xdr:row>243</xdr:row>
          <xdr:rowOff>85725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243</xdr:row>
          <xdr:rowOff>85725</xdr:rowOff>
        </xdr:from>
        <xdr:to>
          <xdr:col>6</xdr:col>
          <xdr:colOff>752475</xdr:colOff>
          <xdr:row>244</xdr:row>
          <xdr:rowOff>76200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244</xdr:row>
          <xdr:rowOff>76200</xdr:rowOff>
        </xdr:from>
        <xdr:to>
          <xdr:col>6</xdr:col>
          <xdr:colOff>752475</xdr:colOff>
          <xdr:row>245</xdr:row>
          <xdr:rowOff>76200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245</xdr:row>
          <xdr:rowOff>76200</xdr:rowOff>
        </xdr:from>
        <xdr:to>
          <xdr:col>6</xdr:col>
          <xdr:colOff>752475</xdr:colOff>
          <xdr:row>246</xdr:row>
          <xdr:rowOff>76200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246</xdr:row>
          <xdr:rowOff>76200</xdr:rowOff>
        </xdr:from>
        <xdr:to>
          <xdr:col>6</xdr:col>
          <xdr:colOff>752475</xdr:colOff>
          <xdr:row>247</xdr:row>
          <xdr:rowOff>76200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247</xdr:row>
          <xdr:rowOff>76200</xdr:rowOff>
        </xdr:from>
        <xdr:to>
          <xdr:col>6</xdr:col>
          <xdr:colOff>752475</xdr:colOff>
          <xdr:row>248</xdr:row>
          <xdr:rowOff>76200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248</xdr:row>
          <xdr:rowOff>76200</xdr:rowOff>
        </xdr:from>
        <xdr:to>
          <xdr:col>6</xdr:col>
          <xdr:colOff>752475</xdr:colOff>
          <xdr:row>249</xdr:row>
          <xdr:rowOff>66675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249</xdr:row>
          <xdr:rowOff>66675</xdr:rowOff>
        </xdr:from>
        <xdr:to>
          <xdr:col>6</xdr:col>
          <xdr:colOff>752475</xdr:colOff>
          <xdr:row>250</xdr:row>
          <xdr:rowOff>66675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250</xdr:row>
          <xdr:rowOff>66675</xdr:rowOff>
        </xdr:from>
        <xdr:to>
          <xdr:col>6</xdr:col>
          <xdr:colOff>752475</xdr:colOff>
          <xdr:row>251</xdr:row>
          <xdr:rowOff>66675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251</xdr:row>
          <xdr:rowOff>66675</xdr:rowOff>
        </xdr:from>
        <xdr:to>
          <xdr:col>6</xdr:col>
          <xdr:colOff>752475</xdr:colOff>
          <xdr:row>252</xdr:row>
          <xdr:rowOff>66675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252</xdr:row>
          <xdr:rowOff>66675</xdr:rowOff>
        </xdr:from>
        <xdr:to>
          <xdr:col>6</xdr:col>
          <xdr:colOff>752475</xdr:colOff>
          <xdr:row>253</xdr:row>
          <xdr:rowOff>66675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253</xdr:row>
          <xdr:rowOff>66675</xdr:rowOff>
        </xdr:from>
        <xdr:to>
          <xdr:col>6</xdr:col>
          <xdr:colOff>752475</xdr:colOff>
          <xdr:row>254</xdr:row>
          <xdr:rowOff>57150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254</xdr:row>
          <xdr:rowOff>57150</xdr:rowOff>
        </xdr:from>
        <xdr:to>
          <xdr:col>6</xdr:col>
          <xdr:colOff>752475</xdr:colOff>
          <xdr:row>255</xdr:row>
          <xdr:rowOff>57150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255</xdr:row>
          <xdr:rowOff>57150</xdr:rowOff>
        </xdr:from>
        <xdr:to>
          <xdr:col>6</xdr:col>
          <xdr:colOff>752475</xdr:colOff>
          <xdr:row>256</xdr:row>
          <xdr:rowOff>57150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256</xdr:row>
          <xdr:rowOff>57150</xdr:rowOff>
        </xdr:from>
        <xdr:to>
          <xdr:col>6</xdr:col>
          <xdr:colOff>752475</xdr:colOff>
          <xdr:row>257</xdr:row>
          <xdr:rowOff>57150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257</xdr:row>
          <xdr:rowOff>57150</xdr:rowOff>
        </xdr:from>
        <xdr:to>
          <xdr:col>6</xdr:col>
          <xdr:colOff>752475</xdr:colOff>
          <xdr:row>258</xdr:row>
          <xdr:rowOff>57150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258</xdr:row>
          <xdr:rowOff>57150</xdr:rowOff>
        </xdr:from>
        <xdr:to>
          <xdr:col>6</xdr:col>
          <xdr:colOff>752475</xdr:colOff>
          <xdr:row>259</xdr:row>
          <xdr:rowOff>47625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259</xdr:row>
          <xdr:rowOff>47625</xdr:rowOff>
        </xdr:from>
        <xdr:to>
          <xdr:col>6</xdr:col>
          <xdr:colOff>752475</xdr:colOff>
          <xdr:row>260</xdr:row>
          <xdr:rowOff>47625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260</xdr:row>
          <xdr:rowOff>47625</xdr:rowOff>
        </xdr:from>
        <xdr:to>
          <xdr:col>6</xdr:col>
          <xdr:colOff>752475</xdr:colOff>
          <xdr:row>261</xdr:row>
          <xdr:rowOff>47625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261</xdr:row>
          <xdr:rowOff>47625</xdr:rowOff>
        </xdr:from>
        <xdr:to>
          <xdr:col>6</xdr:col>
          <xdr:colOff>752475</xdr:colOff>
          <xdr:row>262</xdr:row>
          <xdr:rowOff>47625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262</xdr:row>
          <xdr:rowOff>47625</xdr:rowOff>
        </xdr:from>
        <xdr:to>
          <xdr:col>6</xdr:col>
          <xdr:colOff>752475</xdr:colOff>
          <xdr:row>263</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263</xdr:row>
          <xdr:rowOff>0</xdr:rowOff>
        </xdr:from>
        <xdr:to>
          <xdr:col>6</xdr:col>
          <xdr:colOff>752475</xdr:colOff>
          <xdr:row>263</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263</xdr:row>
          <xdr:rowOff>0</xdr:rowOff>
        </xdr:from>
        <xdr:to>
          <xdr:col>6</xdr:col>
          <xdr:colOff>752475</xdr:colOff>
          <xdr:row>263</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263</xdr:row>
          <xdr:rowOff>0</xdr:rowOff>
        </xdr:from>
        <xdr:to>
          <xdr:col>6</xdr:col>
          <xdr:colOff>752475</xdr:colOff>
          <xdr:row>263</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263</xdr:row>
          <xdr:rowOff>0</xdr:rowOff>
        </xdr:from>
        <xdr:to>
          <xdr:col>6</xdr:col>
          <xdr:colOff>752475</xdr:colOff>
          <xdr:row>263</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271</xdr:row>
          <xdr:rowOff>38100</xdr:rowOff>
        </xdr:from>
        <xdr:to>
          <xdr:col>6</xdr:col>
          <xdr:colOff>752475</xdr:colOff>
          <xdr:row>272</xdr:row>
          <xdr:rowOff>28575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272</xdr:row>
          <xdr:rowOff>28575</xdr:rowOff>
        </xdr:from>
        <xdr:to>
          <xdr:col>6</xdr:col>
          <xdr:colOff>752475</xdr:colOff>
          <xdr:row>273</xdr:row>
          <xdr:rowOff>28575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264</xdr:row>
          <xdr:rowOff>47625</xdr:rowOff>
        </xdr:from>
        <xdr:to>
          <xdr:col>6</xdr:col>
          <xdr:colOff>752475</xdr:colOff>
          <xdr:row>266</xdr:row>
          <xdr:rowOff>133350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272</xdr:row>
          <xdr:rowOff>19050</xdr:rowOff>
        </xdr:from>
        <xdr:to>
          <xdr:col>6</xdr:col>
          <xdr:colOff>742950</xdr:colOff>
          <xdr:row>273</xdr:row>
          <xdr:rowOff>9525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273</xdr:row>
          <xdr:rowOff>9525</xdr:rowOff>
        </xdr:from>
        <xdr:to>
          <xdr:col>6</xdr:col>
          <xdr:colOff>742950</xdr:colOff>
          <xdr:row>274</xdr:row>
          <xdr:rowOff>9525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274</xdr:row>
          <xdr:rowOff>9525</xdr:rowOff>
        </xdr:from>
        <xdr:to>
          <xdr:col>6</xdr:col>
          <xdr:colOff>742950</xdr:colOff>
          <xdr:row>275</xdr:row>
          <xdr:rowOff>9525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275</xdr:row>
          <xdr:rowOff>9525</xdr:rowOff>
        </xdr:from>
        <xdr:to>
          <xdr:col>6</xdr:col>
          <xdr:colOff>742950</xdr:colOff>
          <xdr:row>276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276</xdr:row>
          <xdr:rowOff>0</xdr:rowOff>
        </xdr:from>
        <xdr:to>
          <xdr:col>6</xdr:col>
          <xdr:colOff>742950</xdr:colOff>
          <xdr:row>277</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277</xdr:row>
          <xdr:rowOff>0</xdr:rowOff>
        </xdr:from>
        <xdr:to>
          <xdr:col>6</xdr:col>
          <xdr:colOff>742950</xdr:colOff>
          <xdr:row>278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278</xdr:row>
          <xdr:rowOff>0</xdr:rowOff>
        </xdr:from>
        <xdr:to>
          <xdr:col>6</xdr:col>
          <xdr:colOff>742950</xdr:colOff>
          <xdr:row>278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278</xdr:row>
          <xdr:rowOff>161925</xdr:rowOff>
        </xdr:from>
        <xdr:to>
          <xdr:col>6</xdr:col>
          <xdr:colOff>742950</xdr:colOff>
          <xdr:row>279</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279</xdr:row>
          <xdr:rowOff>161925</xdr:rowOff>
        </xdr:from>
        <xdr:to>
          <xdr:col>6</xdr:col>
          <xdr:colOff>742950</xdr:colOff>
          <xdr:row>280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280</xdr:row>
          <xdr:rowOff>161925</xdr:rowOff>
        </xdr:from>
        <xdr:to>
          <xdr:col>6</xdr:col>
          <xdr:colOff>742950</xdr:colOff>
          <xdr:row>281</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281</xdr:row>
          <xdr:rowOff>161925</xdr:rowOff>
        </xdr:from>
        <xdr:to>
          <xdr:col>6</xdr:col>
          <xdr:colOff>742950</xdr:colOff>
          <xdr:row>282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282</xdr:row>
          <xdr:rowOff>161925</xdr:rowOff>
        </xdr:from>
        <xdr:to>
          <xdr:col>6</xdr:col>
          <xdr:colOff>742950</xdr:colOff>
          <xdr:row>283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283</xdr:row>
          <xdr:rowOff>161925</xdr:rowOff>
        </xdr:from>
        <xdr:to>
          <xdr:col>6</xdr:col>
          <xdr:colOff>742950</xdr:colOff>
          <xdr:row>284</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284</xdr:row>
          <xdr:rowOff>161925</xdr:rowOff>
        </xdr:from>
        <xdr:to>
          <xdr:col>6</xdr:col>
          <xdr:colOff>742950</xdr:colOff>
          <xdr:row>285</xdr:row>
          <xdr:rowOff>152400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285</xdr:row>
          <xdr:rowOff>152400</xdr:rowOff>
        </xdr:from>
        <xdr:to>
          <xdr:col>6</xdr:col>
          <xdr:colOff>742950</xdr:colOff>
          <xdr:row>286</xdr:row>
          <xdr:rowOff>152400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286</xdr:row>
          <xdr:rowOff>152400</xdr:rowOff>
        </xdr:from>
        <xdr:to>
          <xdr:col>6</xdr:col>
          <xdr:colOff>742950</xdr:colOff>
          <xdr:row>287</xdr:row>
          <xdr:rowOff>152400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287</xdr:row>
          <xdr:rowOff>152400</xdr:rowOff>
        </xdr:from>
        <xdr:to>
          <xdr:col>6</xdr:col>
          <xdr:colOff>742950</xdr:colOff>
          <xdr:row>288</xdr:row>
          <xdr:rowOff>142875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288</xdr:row>
          <xdr:rowOff>142875</xdr:rowOff>
        </xdr:from>
        <xdr:to>
          <xdr:col>6</xdr:col>
          <xdr:colOff>742950</xdr:colOff>
          <xdr:row>289</xdr:row>
          <xdr:rowOff>142875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289</xdr:row>
          <xdr:rowOff>142875</xdr:rowOff>
        </xdr:from>
        <xdr:to>
          <xdr:col>6</xdr:col>
          <xdr:colOff>742950</xdr:colOff>
          <xdr:row>290</xdr:row>
          <xdr:rowOff>142875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290</xdr:row>
          <xdr:rowOff>142875</xdr:rowOff>
        </xdr:from>
        <xdr:to>
          <xdr:col>6</xdr:col>
          <xdr:colOff>742950</xdr:colOff>
          <xdr:row>291</xdr:row>
          <xdr:rowOff>142875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291</xdr:row>
          <xdr:rowOff>142875</xdr:rowOff>
        </xdr:from>
        <xdr:to>
          <xdr:col>6</xdr:col>
          <xdr:colOff>742950</xdr:colOff>
          <xdr:row>292</xdr:row>
          <xdr:rowOff>133350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292</xdr:row>
          <xdr:rowOff>133350</xdr:rowOff>
        </xdr:from>
        <xdr:to>
          <xdr:col>6</xdr:col>
          <xdr:colOff>742950</xdr:colOff>
          <xdr:row>293</xdr:row>
          <xdr:rowOff>133350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293</xdr:row>
          <xdr:rowOff>133350</xdr:rowOff>
        </xdr:from>
        <xdr:to>
          <xdr:col>6</xdr:col>
          <xdr:colOff>742950</xdr:colOff>
          <xdr:row>294</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294</xdr:row>
          <xdr:rowOff>133350</xdr:rowOff>
        </xdr:from>
        <xdr:to>
          <xdr:col>6</xdr:col>
          <xdr:colOff>742950</xdr:colOff>
          <xdr:row>295</xdr:row>
          <xdr:rowOff>123825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295</xdr:row>
          <xdr:rowOff>123825</xdr:rowOff>
        </xdr:from>
        <xdr:to>
          <xdr:col>6</xdr:col>
          <xdr:colOff>742950</xdr:colOff>
          <xdr:row>296</xdr:row>
          <xdr:rowOff>123825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305</xdr:row>
          <xdr:rowOff>95250</xdr:rowOff>
        </xdr:from>
        <xdr:to>
          <xdr:col>6</xdr:col>
          <xdr:colOff>742950</xdr:colOff>
          <xdr:row>306</xdr:row>
          <xdr:rowOff>95250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306</xdr:row>
          <xdr:rowOff>95250</xdr:rowOff>
        </xdr:from>
        <xdr:to>
          <xdr:col>6</xdr:col>
          <xdr:colOff>742950</xdr:colOff>
          <xdr:row>307</xdr:row>
          <xdr:rowOff>95250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298</xdr:row>
          <xdr:rowOff>114300</xdr:rowOff>
        </xdr:from>
        <xdr:to>
          <xdr:col>6</xdr:col>
          <xdr:colOff>742950</xdr:colOff>
          <xdr:row>301</xdr:row>
          <xdr:rowOff>28575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370</xdr:row>
          <xdr:rowOff>114300</xdr:rowOff>
        </xdr:from>
        <xdr:to>
          <xdr:col>6</xdr:col>
          <xdr:colOff>742950</xdr:colOff>
          <xdr:row>371</xdr:row>
          <xdr:rowOff>104775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371</xdr:row>
          <xdr:rowOff>104775</xdr:rowOff>
        </xdr:from>
        <xdr:to>
          <xdr:col>6</xdr:col>
          <xdr:colOff>742950</xdr:colOff>
          <xdr:row>372</xdr:row>
          <xdr:rowOff>104775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363</xdr:row>
          <xdr:rowOff>133350</xdr:rowOff>
        </xdr:from>
        <xdr:to>
          <xdr:col>6</xdr:col>
          <xdr:colOff>742950</xdr:colOff>
          <xdr:row>366</xdr:row>
          <xdr:rowOff>28575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423</xdr:row>
          <xdr:rowOff>409575</xdr:rowOff>
        </xdr:from>
        <xdr:to>
          <xdr:col>6</xdr:col>
          <xdr:colOff>742950</xdr:colOff>
          <xdr:row>424</xdr:row>
          <xdr:rowOff>152400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424</xdr:row>
          <xdr:rowOff>152400</xdr:rowOff>
        </xdr:from>
        <xdr:to>
          <xdr:col>6</xdr:col>
          <xdr:colOff>742950</xdr:colOff>
          <xdr:row>425</xdr:row>
          <xdr:rowOff>152400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417</xdr:row>
          <xdr:rowOff>0</xdr:rowOff>
        </xdr:from>
        <xdr:to>
          <xdr:col>6</xdr:col>
          <xdr:colOff>742950</xdr:colOff>
          <xdr:row>419</xdr:row>
          <xdr:rowOff>76200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473</xdr:row>
          <xdr:rowOff>285750</xdr:rowOff>
        </xdr:from>
        <xdr:to>
          <xdr:col>6</xdr:col>
          <xdr:colOff>742950</xdr:colOff>
          <xdr:row>474</xdr:row>
          <xdr:rowOff>28575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474</xdr:row>
          <xdr:rowOff>28575</xdr:rowOff>
        </xdr:from>
        <xdr:to>
          <xdr:col>6</xdr:col>
          <xdr:colOff>742950</xdr:colOff>
          <xdr:row>475</xdr:row>
          <xdr:rowOff>28575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466</xdr:row>
          <xdr:rowOff>47625</xdr:rowOff>
        </xdr:from>
        <xdr:to>
          <xdr:col>6</xdr:col>
          <xdr:colOff>742950</xdr:colOff>
          <xdr:row>468</xdr:row>
          <xdr:rowOff>123825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522</xdr:row>
          <xdr:rowOff>161925</xdr:rowOff>
        </xdr:from>
        <xdr:to>
          <xdr:col>6</xdr:col>
          <xdr:colOff>742950</xdr:colOff>
          <xdr:row>522</xdr:row>
          <xdr:rowOff>342900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522</xdr:row>
          <xdr:rowOff>342900</xdr:rowOff>
        </xdr:from>
        <xdr:to>
          <xdr:col>6</xdr:col>
          <xdr:colOff>742950</xdr:colOff>
          <xdr:row>523</xdr:row>
          <xdr:rowOff>76200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514</xdr:row>
          <xdr:rowOff>95250</xdr:rowOff>
        </xdr:from>
        <xdr:to>
          <xdr:col>6</xdr:col>
          <xdr:colOff>742950</xdr:colOff>
          <xdr:row>517</xdr:row>
          <xdr:rowOff>9525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149</xdr:row>
          <xdr:rowOff>142875</xdr:rowOff>
        </xdr:from>
        <xdr:to>
          <xdr:col>6</xdr:col>
          <xdr:colOff>742950</xdr:colOff>
          <xdr:row>150</xdr:row>
          <xdr:rowOff>142875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568</xdr:row>
          <xdr:rowOff>66675</xdr:rowOff>
        </xdr:from>
        <xdr:to>
          <xdr:col>6</xdr:col>
          <xdr:colOff>742950</xdr:colOff>
          <xdr:row>568</xdr:row>
          <xdr:rowOff>238125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568</xdr:row>
          <xdr:rowOff>238125</xdr:rowOff>
        </xdr:from>
        <xdr:to>
          <xdr:col>6</xdr:col>
          <xdr:colOff>742950</xdr:colOff>
          <xdr:row>568</xdr:row>
          <xdr:rowOff>409575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560</xdr:row>
          <xdr:rowOff>0</xdr:rowOff>
        </xdr:from>
        <xdr:to>
          <xdr:col>6</xdr:col>
          <xdr:colOff>742950</xdr:colOff>
          <xdr:row>562</xdr:row>
          <xdr:rowOff>85725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592</xdr:row>
          <xdr:rowOff>19050</xdr:rowOff>
        </xdr:from>
        <xdr:to>
          <xdr:col>6</xdr:col>
          <xdr:colOff>742950</xdr:colOff>
          <xdr:row>592</xdr:row>
          <xdr:rowOff>190500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592</xdr:row>
          <xdr:rowOff>190500</xdr:rowOff>
        </xdr:from>
        <xdr:to>
          <xdr:col>6</xdr:col>
          <xdr:colOff>742950</xdr:colOff>
          <xdr:row>592</xdr:row>
          <xdr:rowOff>361950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584</xdr:row>
          <xdr:rowOff>114300</xdr:rowOff>
        </xdr:from>
        <xdr:to>
          <xdr:col>6</xdr:col>
          <xdr:colOff>742950</xdr:colOff>
          <xdr:row>586</xdr:row>
          <xdr:rowOff>28575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637</xdr:row>
          <xdr:rowOff>152400</xdr:rowOff>
        </xdr:from>
        <xdr:to>
          <xdr:col>6</xdr:col>
          <xdr:colOff>752475</xdr:colOff>
          <xdr:row>649</xdr:row>
          <xdr:rowOff>152400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649</xdr:row>
          <xdr:rowOff>152400</xdr:rowOff>
        </xdr:from>
        <xdr:to>
          <xdr:col>6</xdr:col>
          <xdr:colOff>752475</xdr:colOff>
          <xdr:row>650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629</xdr:row>
          <xdr:rowOff>47625</xdr:rowOff>
        </xdr:from>
        <xdr:to>
          <xdr:col>6</xdr:col>
          <xdr:colOff>752475</xdr:colOff>
          <xdr:row>631</xdr:row>
          <xdr:rowOff>142875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655</xdr:row>
          <xdr:rowOff>19050</xdr:rowOff>
        </xdr:from>
        <xdr:to>
          <xdr:col>6</xdr:col>
          <xdr:colOff>752475</xdr:colOff>
          <xdr:row>656</xdr:row>
          <xdr:rowOff>19050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656</xdr:row>
          <xdr:rowOff>19050</xdr:rowOff>
        </xdr:from>
        <xdr:to>
          <xdr:col>6</xdr:col>
          <xdr:colOff>752475</xdr:colOff>
          <xdr:row>657</xdr:row>
          <xdr:rowOff>19050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646</xdr:row>
          <xdr:rowOff>76200</xdr:rowOff>
        </xdr:from>
        <xdr:to>
          <xdr:col>6</xdr:col>
          <xdr:colOff>752475</xdr:colOff>
          <xdr:row>649</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704</xdr:row>
          <xdr:rowOff>142875</xdr:rowOff>
        </xdr:from>
        <xdr:to>
          <xdr:col>6</xdr:col>
          <xdr:colOff>752475</xdr:colOff>
          <xdr:row>705</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705</xdr:row>
          <xdr:rowOff>0</xdr:rowOff>
        </xdr:from>
        <xdr:to>
          <xdr:col>6</xdr:col>
          <xdr:colOff>752475</xdr:colOff>
          <xdr:row>705</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696</xdr:row>
          <xdr:rowOff>28575</xdr:rowOff>
        </xdr:from>
        <xdr:to>
          <xdr:col>6</xdr:col>
          <xdr:colOff>752475</xdr:colOff>
          <xdr:row>698</xdr:row>
          <xdr:rowOff>123825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728</xdr:row>
          <xdr:rowOff>9525</xdr:rowOff>
        </xdr:from>
        <xdr:to>
          <xdr:col>6</xdr:col>
          <xdr:colOff>752475</xdr:colOff>
          <xdr:row>729</xdr:row>
          <xdr:rowOff>9525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727</xdr:row>
          <xdr:rowOff>28575</xdr:rowOff>
        </xdr:from>
        <xdr:to>
          <xdr:col>6</xdr:col>
          <xdr:colOff>752475</xdr:colOff>
          <xdr:row>728</xdr:row>
          <xdr:rowOff>38100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728</xdr:row>
          <xdr:rowOff>38100</xdr:rowOff>
        </xdr:from>
        <xdr:to>
          <xdr:col>6</xdr:col>
          <xdr:colOff>752475</xdr:colOff>
          <xdr:row>729</xdr:row>
          <xdr:rowOff>38100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718</xdr:row>
          <xdr:rowOff>85725</xdr:rowOff>
        </xdr:from>
        <xdr:to>
          <xdr:col>6</xdr:col>
          <xdr:colOff>752475</xdr:colOff>
          <xdr:row>721</xdr:row>
          <xdr:rowOff>19050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749</xdr:row>
          <xdr:rowOff>85725</xdr:rowOff>
        </xdr:from>
        <xdr:to>
          <xdr:col>6</xdr:col>
          <xdr:colOff>752475</xdr:colOff>
          <xdr:row>761</xdr:row>
          <xdr:rowOff>85725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761</xdr:row>
          <xdr:rowOff>85725</xdr:rowOff>
        </xdr:from>
        <xdr:to>
          <xdr:col>6</xdr:col>
          <xdr:colOff>752475</xdr:colOff>
          <xdr:row>762</xdr:row>
          <xdr:rowOff>95250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740</xdr:row>
          <xdr:rowOff>142875</xdr:rowOff>
        </xdr:from>
        <xdr:to>
          <xdr:col>6</xdr:col>
          <xdr:colOff>752475</xdr:colOff>
          <xdr:row>743</xdr:row>
          <xdr:rowOff>76200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779</xdr:row>
          <xdr:rowOff>142875</xdr:rowOff>
        </xdr:from>
        <xdr:to>
          <xdr:col>6</xdr:col>
          <xdr:colOff>752475</xdr:colOff>
          <xdr:row>780</xdr:row>
          <xdr:rowOff>142875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780</xdr:row>
          <xdr:rowOff>142875</xdr:rowOff>
        </xdr:from>
        <xdr:to>
          <xdr:col>6</xdr:col>
          <xdr:colOff>752475</xdr:colOff>
          <xdr:row>781</xdr:row>
          <xdr:rowOff>142875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760</xdr:row>
          <xdr:rowOff>28575</xdr:rowOff>
        </xdr:from>
        <xdr:to>
          <xdr:col>6</xdr:col>
          <xdr:colOff>752475</xdr:colOff>
          <xdr:row>762</xdr:row>
          <xdr:rowOff>114300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809</xdr:row>
          <xdr:rowOff>19050</xdr:rowOff>
        </xdr:from>
        <xdr:to>
          <xdr:col>6</xdr:col>
          <xdr:colOff>752475</xdr:colOff>
          <xdr:row>821</xdr:row>
          <xdr:rowOff>19050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821</xdr:row>
          <xdr:rowOff>19050</xdr:rowOff>
        </xdr:from>
        <xdr:to>
          <xdr:col>6</xdr:col>
          <xdr:colOff>752475</xdr:colOff>
          <xdr:row>822</xdr:row>
          <xdr:rowOff>19050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778</xdr:row>
          <xdr:rowOff>76200</xdr:rowOff>
        </xdr:from>
        <xdr:to>
          <xdr:col>6</xdr:col>
          <xdr:colOff>752475</xdr:colOff>
          <xdr:row>781</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824</xdr:row>
          <xdr:rowOff>47625</xdr:rowOff>
        </xdr:from>
        <xdr:to>
          <xdr:col>6</xdr:col>
          <xdr:colOff>752475</xdr:colOff>
          <xdr:row>825</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825</xdr:row>
          <xdr:rowOff>0</xdr:rowOff>
        </xdr:from>
        <xdr:to>
          <xdr:col>6</xdr:col>
          <xdr:colOff>752475</xdr:colOff>
          <xdr:row>825</xdr:row>
          <xdr:rowOff>57150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793</xdr:row>
          <xdr:rowOff>114300</xdr:rowOff>
        </xdr:from>
        <xdr:to>
          <xdr:col>6</xdr:col>
          <xdr:colOff>752475</xdr:colOff>
          <xdr:row>796</xdr:row>
          <xdr:rowOff>38100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826</xdr:row>
          <xdr:rowOff>85725</xdr:rowOff>
        </xdr:from>
        <xdr:to>
          <xdr:col>6</xdr:col>
          <xdr:colOff>752475</xdr:colOff>
          <xdr:row>827</xdr:row>
          <xdr:rowOff>85725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827</xdr:row>
          <xdr:rowOff>85725</xdr:rowOff>
        </xdr:from>
        <xdr:to>
          <xdr:col>6</xdr:col>
          <xdr:colOff>752475</xdr:colOff>
          <xdr:row>829</xdr:row>
          <xdr:rowOff>95250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807</xdr:row>
          <xdr:rowOff>142875</xdr:rowOff>
        </xdr:from>
        <xdr:to>
          <xdr:col>6</xdr:col>
          <xdr:colOff>752475</xdr:colOff>
          <xdr:row>821</xdr:row>
          <xdr:rowOff>66675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829</xdr:row>
          <xdr:rowOff>114300</xdr:rowOff>
        </xdr:from>
        <xdr:to>
          <xdr:col>6</xdr:col>
          <xdr:colOff>752475</xdr:colOff>
          <xdr:row>830</xdr:row>
          <xdr:rowOff>123825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830</xdr:row>
          <xdr:rowOff>123825</xdr:rowOff>
        </xdr:from>
        <xdr:to>
          <xdr:col>6</xdr:col>
          <xdr:colOff>752475</xdr:colOff>
          <xdr:row>844</xdr:row>
          <xdr:rowOff>123825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821</xdr:row>
          <xdr:rowOff>9525</xdr:rowOff>
        </xdr:from>
        <xdr:to>
          <xdr:col>6</xdr:col>
          <xdr:colOff>752475</xdr:colOff>
          <xdr:row>823</xdr:row>
          <xdr:rowOff>104775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875</xdr:row>
          <xdr:rowOff>133350</xdr:rowOff>
        </xdr:from>
        <xdr:to>
          <xdr:col>6</xdr:col>
          <xdr:colOff>752475</xdr:colOff>
          <xdr:row>887</xdr:row>
          <xdr:rowOff>142875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863</xdr:row>
          <xdr:rowOff>152400</xdr:rowOff>
        </xdr:from>
        <xdr:to>
          <xdr:col>6</xdr:col>
          <xdr:colOff>752475</xdr:colOff>
          <xdr:row>875</xdr:row>
          <xdr:rowOff>161925</xdr:rowOff>
        </xdr:to>
        <xdr:sp macro="" textlink="">
          <xdr:nvSpPr>
            <xdr:cNvPr id="14348" name="Button 2060" hidden="1">
              <a:extLst>
                <a:ext uri="{63B3BB69-23CF-44E3-9099-C40C66FF867C}">
                  <a14:compatExt spid="_x0000_s14348"/>
                </a:ext>
                <a:ext uri="{FF2B5EF4-FFF2-40B4-BE49-F238E27FC236}">
                  <a16:creationId xmlns:a16="http://schemas.microsoft.com/office/drawing/2014/main" id="{00000000-0008-0000-0100-00000C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875</xdr:row>
          <xdr:rowOff>161925</xdr:rowOff>
        </xdr:from>
        <xdr:to>
          <xdr:col>6</xdr:col>
          <xdr:colOff>752475</xdr:colOff>
          <xdr:row>887</xdr:row>
          <xdr:rowOff>161925</xdr:rowOff>
        </xdr:to>
        <xdr:sp macro="" textlink="">
          <xdr:nvSpPr>
            <xdr:cNvPr id="14349" name="Button 2061" hidden="1">
              <a:extLst>
                <a:ext uri="{63B3BB69-23CF-44E3-9099-C40C66FF867C}">
                  <a14:compatExt spid="_x0000_s14349"/>
                </a:ext>
                <a:ext uri="{FF2B5EF4-FFF2-40B4-BE49-F238E27FC236}">
                  <a16:creationId xmlns:a16="http://schemas.microsoft.com/office/drawing/2014/main" id="{00000000-0008-0000-0100-00000D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844</xdr:row>
          <xdr:rowOff>47625</xdr:rowOff>
        </xdr:from>
        <xdr:to>
          <xdr:col>6</xdr:col>
          <xdr:colOff>752475</xdr:colOff>
          <xdr:row>846</xdr:row>
          <xdr:rowOff>142875</xdr:rowOff>
        </xdr:to>
        <xdr:sp macro="" textlink="">
          <xdr:nvSpPr>
            <xdr:cNvPr id="14350" name="Button 2062" hidden="1">
              <a:extLst>
                <a:ext uri="{63B3BB69-23CF-44E3-9099-C40C66FF867C}">
                  <a14:compatExt spid="_x0000_s14350"/>
                </a:ext>
                <a:ext uri="{FF2B5EF4-FFF2-40B4-BE49-F238E27FC236}">
                  <a16:creationId xmlns:a16="http://schemas.microsoft.com/office/drawing/2014/main" id="{00000000-0008-0000-0100-00000E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902</xdr:row>
          <xdr:rowOff>28575</xdr:rowOff>
        </xdr:from>
        <xdr:to>
          <xdr:col>6</xdr:col>
          <xdr:colOff>752475</xdr:colOff>
          <xdr:row>903</xdr:row>
          <xdr:rowOff>28575</xdr:rowOff>
        </xdr:to>
        <xdr:sp macro="" textlink="">
          <xdr:nvSpPr>
            <xdr:cNvPr id="14377" name="Button 2089" hidden="1">
              <a:extLst>
                <a:ext uri="{63B3BB69-23CF-44E3-9099-C40C66FF867C}">
                  <a14:compatExt spid="_x0000_s14377"/>
                </a:ext>
                <a:ext uri="{FF2B5EF4-FFF2-40B4-BE49-F238E27FC236}">
                  <a16:creationId xmlns:a16="http://schemas.microsoft.com/office/drawing/2014/main" id="{00000000-0008-0000-0100-000029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903</xdr:row>
          <xdr:rowOff>28575</xdr:rowOff>
        </xdr:from>
        <xdr:to>
          <xdr:col>6</xdr:col>
          <xdr:colOff>752475</xdr:colOff>
          <xdr:row>904</xdr:row>
          <xdr:rowOff>38100</xdr:rowOff>
        </xdr:to>
        <xdr:sp macro="" textlink="">
          <xdr:nvSpPr>
            <xdr:cNvPr id="14378" name="Button 2090" hidden="1">
              <a:extLst>
                <a:ext uri="{63B3BB69-23CF-44E3-9099-C40C66FF867C}">
                  <a14:compatExt spid="_x0000_s14378"/>
                </a:ext>
                <a:ext uri="{FF2B5EF4-FFF2-40B4-BE49-F238E27FC236}">
                  <a16:creationId xmlns:a16="http://schemas.microsoft.com/office/drawing/2014/main" id="{00000000-0008-0000-0100-00002A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860</xdr:row>
          <xdr:rowOff>85725</xdr:rowOff>
        </xdr:from>
        <xdr:to>
          <xdr:col>6</xdr:col>
          <xdr:colOff>752475</xdr:colOff>
          <xdr:row>863</xdr:row>
          <xdr:rowOff>9525</xdr:rowOff>
        </xdr:to>
        <xdr:sp macro="" textlink="">
          <xdr:nvSpPr>
            <xdr:cNvPr id="14379" name="Button 2091" hidden="1">
              <a:extLst>
                <a:ext uri="{63B3BB69-23CF-44E3-9099-C40C66FF867C}">
                  <a14:compatExt spid="_x0000_s14379"/>
                </a:ext>
                <a:ext uri="{FF2B5EF4-FFF2-40B4-BE49-F238E27FC236}">
                  <a16:creationId xmlns:a16="http://schemas.microsoft.com/office/drawing/2014/main" id="{00000000-0008-0000-0100-00002B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906</xdr:row>
          <xdr:rowOff>57150</xdr:rowOff>
        </xdr:from>
        <xdr:to>
          <xdr:col>6</xdr:col>
          <xdr:colOff>752475</xdr:colOff>
          <xdr:row>907</xdr:row>
          <xdr:rowOff>66675</xdr:rowOff>
        </xdr:to>
        <xdr:sp macro="" textlink="">
          <xdr:nvSpPr>
            <xdr:cNvPr id="14405" name="Button 2117" hidden="1">
              <a:extLst>
                <a:ext uri="{63B3BB69-23CF-44E3-9099-C40C66FF867C}">
                  <a14:compatExt spid="_x0000_s14405"/>
                </a:ext>
                <a:ext uri="{FF2B5EF4-FFF2-40B4-BE49-F238E27FC236}">
                  <a16:creationId xmlns:a16="http://schemas.microsoft.com/office/drawing/2014/main" id="{00000000-0008-0000-0100-000045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907</xdr:row>
          <xdr:rowOff>66675</xdr:rowOff>
        </xdr:from>
        <xdr:to>
          <xdr:col>6</xdr:col>
          <xdr:colOff>752475</xdr:colOff>
          <xdr:row>908</xdr:row>
          <xdr:rowOff>66675</xdr:rowOff>
        </xdr:to>
        <xdr:sp macro="" textlink="">
          <xdr:nvSpPr>
            <xdr:cNvPr id="14406" name="Button 2118" hidden="1">
              <a:extLst>
                <a:ext uri="{63B3BB69-23CF-44E3-9099-C40C66FF867C}">
                  <a14:compatExt spid="_x0000_s14406"/>
                </a:ext>
                <a:ext uri="{FF2B5EF4-FFF2-40B4-BE49-F238E27FC236}">
                  <a16:creationId xmlns:a16="http://schemas.microsoft.com/office/drawing/2014/main" id="{00000000-0008-0000-0100-000046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875</xdr:row>
          <xdr:rowOff>114300</xdr:rowOff>
        </xdr:from>
        <xdr:to>
          <xdr:col>6</xdr:col>
          <xdr:colOff>752475</xdr:colOff>
          <xdr:row>900</xdr:row>
          <xdr:rowOff>47625</xdr:rowOff>
        </xdr:to>
        <xdr:sp macro="" textlink="">
          <xdr:nvSpPr>
            <xdr:cNvPr id="14407" name="Button 2119" hidden="1">
              <a:extLst>
                <a:ext uri="{63B3BB69-23CF-44E3-9099-C40C66FF867C}">
                  <a14:compatExt spid="_x0000_s14407"/>
                </a:ext>
                <a:ext uri="{FF2B5EF4-FFF2-40B4-BE49-F238E27FC236}">
                  <a16:creationId xmlns:a16="http://schemas.microsoft.com/office/drawing/2014/main" id="{00000000-0008-0000-0100-000047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907</xdr:row>
          <xdr:rowOff>85725</xdr:rowOff>
        </xdr:from>
        <xdr:to>
          <xdr:col>6</xdr:col>
          <xdr:colOff>752475</xdr:colOff>
          <xdr:row>908</xdr:row>
          <xdr:rowOff>95250</xdr:rowOff>
        </xdr:to>
        <xdr:sp macro="" textlink="">
          <xdr:nvSpPr>
            <xdr:cNvPr id="14431" name="Button 2143" hidden="1">
              <a:extLst>
                <a:ext uri="{63B3BB69-23CF-44E3-9099-C40C66FF867C}">
                  <a14:compatExt spid="_x0000_s14431"/>
                </a:ext>
                <a:ext uri="{FF2B5EF4-FFF2-40B4-BE49-F238E27FC236}">
                  <a16:creationId xmlns:a16="http://schemas.microsoft.com/office/drawing/2014/main" id="{00000000-0008-0000-0100-00005F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908</xdr:row>
          <xdr:rowOff>95250</xdr:rowOff>
        </xdr:from>
        <xdr:to>
          <xdr:col>6</xdr:col>
          <xdr:colOff>752475</xdr:colOff>
          <xdr:row>909</xdr:row>
          <xdr:rowOff>95250</xdr:rowOff>
        </xdr:to>
        <xdr:sp macro="" textlink="">
          <xdr:nvSpPr>
            <xdr:cNvPr id="14432" name="Button 2144" hidden="1">
              <a:extLst>
                <a:ext uri="{63B3BB69-23CF-44E3-9099-C40C66FF867C}">
                  <a14:compatExt spid="_x0000_s14432"/>
                </a:ext>
                <a:ext uri="{FF2B5EF4-FFF2-40B4-BE49-F238E27FC236}">
                  <a16:creationId xmlns:a16="http://schemas.microsoft.com/office/drawing/2014/main" id="{00000000-0008-0000-0100-000060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887</xdr:row>
          <xdr:rowOff>142875</xdr:rowOff>
        </xdr:from>
        <xdr:to>
          <xdr:col>6</xdr:col>
          <xdr:colOff>752475</xdr:colOff>
          <xdr:row>901</xdr:row>
          <xdr:rowOff>76200</xdr:rowOff>
        </xdr:to>
        <xdr:sp macro="" textlink="">
          <xdr:nvSpPr>
            <xdr:cNvPr id="14433" name="Button 2145" hidden="1">
              <a:extLst>
                <a:ext uri="{63B3BB69-23CF-44E3-9099-C40C66FF867C}">
                  <a14:compatExt spid="_x0000_s14433"/>
                </a:ext>
                <a:ext uri="{FF2B5EF4-FFF2-40B4-BE49-F238E27FC236}">
                  <a16:creationId xmlns:a16="http://schemas.microsoft.com/office/drawing/2014/main" id="{00000000-0008-0000-0100-000061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909</xdr:row>
          <xdr:rowOff>114300</xdr:rowOff>
        </xdr:from>
        <xdr:to>
          <xdr:col>6</xdr:col>
          <xdr:colOff>752475</xdr:colOff>
          <xdr:row>910</xdr:row>
          <xdr:rowOff>123825</xdr:rowOff>
        </xdr:to>
        <xdr:sp macro="" textlink="">
          <xdr:nvSpPr>
            <xdr:cNvPr id="14458" name="Button 2170" hidden="1">
              <a:extLst>
                <a:ext uri="{63B3BB69-23CF-44E3-9099-C40C66FF867C}">
                  <a14:compatExt spid="_x0000_s14458"/>
                </a:ext>
                <a:ext uri="{FF2B5EF4-FFF2-40B4-BE49-F238E27FC236}">
                  <a16:creationId xmlns:a16="http://schemas.microsoft.com/office/drawing/2014/main" id="{00000000-0008-0000-0100-00007A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910</xdr:row>
          <xdr:rowOff>123825</xdr:rowOff>
        </xdr:from>
        <xdr:to>
          <xdr:col>6</xdr:col>
          <xdr:colOff>752475</xdr:colOff>
          <xdr:row>922</xdr:row>
          <xdr:rowOff>123825</xdr:rowOff>
        </xdr:to>
        <xdr:sp macro="" textlink="">
          <xdr:nvSpPr>
            <xdr:cNvPr id="14459" name="Button 2171" hidden="1">
              <a:extLst>
                <a:ext uri="{63B3BB69-23CF-44E3-9099-C40C66FF867C}">
                  <a14:compatExt spid="_x0000_s14459"/>
                </a:ext>
                <a:ext uri="{FF2B5EF4-FFF2-40B4-BE49-F238E27FC236}">
                  <a16:creationId xmlns:a16="http://schemas.microsoft.com/office/drawing/2014/main" id="{00000000-0008-0000-0100-00007B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901</xdr:row>
          <xdr:rowOff>19050</xdr:rowOff>
        </xdr:from>
        <xdr:to>
          <xdr:col>6</xdr:col>
          <xdr:colOff>752475</xdr:colOff>
          <xdr:row>903</xdr:row>
          <xdr:rowOff>104775</xdr:rowOff>
        </xdr:to>
        <xdr:sp macro="" textlink="">
          <xdr:nvSpPr>
            <xdr:cNvPr id="14460" name="Button 2172" hidden="1">
              <a:extLst>
                <a:ext uri="{63B3BB69-23CF-44E3-9099-C40C66FF867C}">
                  <a14:compatExt spid="_x0000_s14460"/>
                </a:ext>
                <a:ext uri="{FF2B5EF4-FFF2-40B4-BE49-F238E27FC236}">
                  <a16:creationId xmlns:a16="http://schemas.microsoft.com/office/drawing/2014/main" id="{00000000-0008-0000-0100-00007C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931</xdr:row>
          <xdr:rowOff>161925</xdr:rowOff>
        </xdr:from>
        <xdr:to>
          <xdr:col>6</xdr:col>
          <xdr:colOff>752475</xdr:colOff>
          <xdr:row>946</xdr:row>
          <xdr:rowOff>161925</xdr:rowOff>
        </xdr:to>
        <xdr:sp macro="" textlink="">
          <xdr:nvSpPr>
            <xdr:cNvPr id="14482" name="Button 2194" hidden="1">
              <a:extLst>
                <a:ext uri="{63B3BB69-23CF-44E3-9099-C40C66FF867C}">
                  <a14:compatExt spid="_x0000_s14482"/>
                </a:ext>
                <a:ext uri="{FF2B5EF4-FFF2-40B4-BE49-F238E27FC236}">
                  <a16:creationId xmlns:a16="http://schemas.microsoft.com/office/drawing/2014/main" id="{00000000-0008-0000-0100-000092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946</xdr:row>
          <xdr:rowOff>161925</xdr:rowOff>
        </xdr:from>
        <xdr:to>
          <xdr:col>6</xdr:col>
          <xdr:colOff>752475</xdr:colOff>
          <xdr:row>948</xdr:row>
          <xdr:rowOff>0</xdr:rowOff>
        </xdr:to>
        <xdr:sp macro="" textlink="">
          <xdr:nvSpPr>
            <xdr:cNvPr id="14483" name="Button 2195" hidden="1">
              <a:extLst>
                <a:ext uri="{63B3BB69-23CF-44E3-9099-C40C66FF867C}">
                  <a14:compatExt spid="_x0000_s14483"/>
                </a:ext>
                <a:ext uri="{FF2B5EF4-FFF2-40B4-BE49-F238E27FC236}">
                  <a16:creationId xmlns:a16="http://schemas.microsoft.com/office/drawing/2014/main" id="{00000000-0008-0000-0100-000093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923</xdr:row>
          <xdr:rowOff>47625</xdr:rowOff>
        </xdr:from>
        <xdr:to>
          <xdr:col>6</xdr:col>
          <xdr:colOff>752475</xdr:colOff>
          <xdr:row>925</xdr:row>
          <xdr:rowOff>142875</xdr:rowOff>
        </xdr:to>
        <xdr:sp macro="" textlink="">
          <xdr:nvSpPr>
            <xdr:cNvPr id="14484" name="Button 2196" hidden="1">
              <a:extLst>
                <a:ext uri="{63B3BB69-23CF-44E3-9099-C40C66FF867C}">
                  <a14:compatExt spid="_x0000_s14484"/>
                </a:ext>
                <a:ext uri="{FF2B5EF4-FFF2-40B4-BE49-F238E27FC236}">
                  <a16:creationId xmlns:a16="http://schemas.microsoft.com/office/drawing/2014/main" id="{00000000-0008-0000-0100-000094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967</xdr:row>
          <xdr:rowOff>38100</xdr:rowOff>
        </xdr:from>
        <xdr:to>
          <xdr:col>6</xdr:col>
          <xdr:colOff>752475</xdr:colOff>
          <xdr:row>968</xdr:row>
          <xdr:rowOff>38100</xdr:rowOff>
        </xdr:to>
        <xdr:sp macro="" textlink="">
          <xdr:nvSpPr>
            <xdr:cNvPr id="14512" name="Button 2224" hidden="1">
              <a:extLst>
                <a:ext uri="{63B3BB69-23CF-44E3-9099-C40C66FF867C}">
                  <a14:compatExt spid="_x0000_s14512"/>
                </a:ext>
                <a:ext uri="{FF2B5EF4-FFF2-40B4-BE49-F238E27FC236}">
                  <a16:creationId xmlns:a16="http://schemas.microsoft.com/office/drawing/2014/main" id="{00000000-0008-0000-0100-0000B0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968</xdr:row>
          <xdr:rowOff>38100</xdr:rowOff>
        </xdr:from>
        <xdr:to>
          <xdr:col>6</xdr:col>
          <xdr:colOff>752475</xdr:colOff>
          <xdr:row>1024</xdr:row>
          <xdr:rowOff>38100</xdr:rowOff>
        </xdr:to>
        <xdr:sp macro="" textlink="">
          <xdr:nvSpPr>
            <xdr:cNvPr id="14513" name="Button 2225" hidden="1">
              <a:extLst>
                <a:ext uri="{63B3BB69-23CF-44E3-9099-C40C66FF867C}">
                  <a14:compatExt spid="_x0000_s14513"/>
                </a:ext>
                <a:ext uri="{FF2B5EF4-FFF2-40B4-BE49-F238E27FC236}">
                  <a16:creationId xmlns:a16="http://schemas.microsoft.com/office/drawing/2014/main" id="{00000000-0008-0000-0100-0000B1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947</xdr:row>
          <xdr:rowOff>95250</xdr:rowOff>
        </xdr:from>
        <xdr:to>
          <xdr:col>6</xdr:col>
          <xdr:colOff>752475</xdr:colOff>
          <xdr:row>950</xdr:row>
          <xdr:rowOff>19050</xdr:rowOff>
        </xdr:to>
        <xdr:sp macro="" textlink="">
          <xdr:nvSpPr>
            <xdr:cNvPr id="14514" name="Button 2226" hidden="1">
              <a:extLst>
                <a:ext uri="{63B3BB69-23CF-44E3-9099-C40C66FF867C}">
                  <a14:compatExt spid="_x0000_s14514"/>
                </a:ext>
                <a:ext uri="{FF2B5EF4-FFF2-40B4-BE49-F238E27FC236}">
                  <a16:creationId xmlns:a16="http://schemas.microsoft.com/office/drawing/2014/main" id="{00000000-0008-0000-0100-0000B2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1118</xdr:row>
          <xdr:rowOff>76200</xdr:rowOff>
        </xdr:from>
        <xdr:to>
          <xdr:col>6</xdr:col>
          <xdr:colOff>752475</xdr:colOff>
          <xdr:row>1119</xdr:row>
          <xdr:rowOff>85725</xdr:rowOff>
        </xdr:to>
        <xdr:sp macro="" textlink="">
          <xdr:nvSpPr>
            <xdr:cNvPr id="14544" name="Button 2256" hidden="1">
              <a:extLst>
                <a:ext uri="{63B3BB69-23CF-44E3-9099-C40C66FF867C}">
                  <a14:compatExt spid="_x0000_s14544"/>
                </a:ext>
                <a:ext uri="{FF2B5EF4-FFF2-40B4-BE49-F238E27FC236}">
                  <a16:creationId xmlns:a16="http://schemas.microsoft.com/office/drawing/2014/main" id="{00000000-0008-0000-0100-0000D0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85725</xdr:rowOff>
        </xdr:from>
        <xdr:to>
          <xdr:col>6</xdr:col>
          <xdr:colOff>752475</xdr:colOff>
          <xdr:row>1131</xdr:row>
          <xdr:rowOff>85725</xdr:rowOff>
        </xdr:to>
        <xdr:sp macro="" textlink="">
          <xdr:nvSpPr>
            <xdr:cNvPr id="14545" name="Button 2257" hidden="1">
              <a:extLst>
                <a:ext uri="{63B3BB69-23CF-44E3-9099-C40C66FF867C}">
                  <a14:compatExt spid="_x0000_s14545"/>
                </a:ext>
                <a:ext uri="{FF2B5EF4-FFF2-40B4-BE49-F238E27FC236}">
                  <a16:creationId xmlns:a16="http://schemas.microsoft.com/office/drawing/2014/main" id="{00000000-0008-0000-0100-0000D1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966</xdr:row>
          <xdr:rowOff>142875</xdr:rowOff>
        </xdr:from>
        <xdr:to>
          <xdr:col>6</xdr:col>
          <xdr:colOff>752475</xdr:colOff>
          <xdr:row>1024</xdr:row>
          <xdr:rowOff>66675</xdr:rowOff>
        </xdr:to>
        <xdr:sp macro="" textlink="">
          <xdr:nvSpPr>
            <xdr:cNvPr id="14546" name="Button 2258" hidden="1">
              <a:extLst>
                <a:ext uri="{63B3BB69-23CF-44E3-9099-C40C66FF867C}">
                  <a14:compatExt spid="_x0000_s14546"/>
                </a:ext>
                <a:ext uri="{FF2B5EF4-FFF2-40B4-BE49-F238E27FC236}">
                  <a16:creationId xmlns:a16="http://schemas.microsoft.com/office/drawing/2014/main" id="{00000000-0008-0000-0100-0000D2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1144</xdr:row>
          <xdr:rowOff>114300</xdr:rowOff>
        </xdr:from>
        <xdr:to>
          <xdr:col>6</xdr:col>
          <xdr:colOff>752475</xdr:colOff>
          <xdr:row>1145</xdr:row>
          <xdr:rowOff>123825</xdr:rowOff>
        </xdr:to>
        <xdr:sp macro="" textlink="">
          <xdr:nvSpPr>
            <xdr:cNvPr id="14572" name="Button 2284" hidden="1">
              <a:extLst>
                <a:ext uri="{63B3BB69-23CF-44E3-9099-C40C66FF867C}">
                  <a14:compatExt spid="_x0000_s14572"/>
                </a:ext>
                <a:ext uri="{FF2B5EF4-FFF2-40B4-BE49-F238E27FC236}">
                  <a16:creationId xmlns:a16="http://schemas.microsoft.com/office/drawing/2014/main" id="{00000000-0008-0000-0100-0000EC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1145</xdr:row>
          <xdr:rowOff>123825</xdr:rowOff>
        </xdr:from>
        <xdr:to>
          <xdr:col>6</xdr:col>
          <xdr:colOff>752475</xdr:colOff>
          <xdr:row>1146</xdr:row>
          <xdr:rowOff>123825</xdr:rowOff>
        </xdr:to>
        <xdr:sp macro="" textlink="">
          <xdr:nvSpPr>
            <xdr:cNvPr id="14573" name="Button 2285" hidden="1">
              <a:extLst>
                <a:ext uri="{63B3BB69-23CF-44E3-9099-C40C66FF867C}">
                  <a14:compatExt spid="_x0000_s14573"/>
                </a:ext>
                <a:ext uri="{FF2B5EF4-FFF2-40B4-BE49-F238E27FC236}">
                  <a16:creationId xmlns:a16="http://schemas.microsoft.com/office/drawing/2014/main" id="{00000000-0008-0000-0100-0000ED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1026</xdr:row>
          <xdr:rowOff>19050</xdr:rowOff>
        </xdr:from>
        <xdr:to>
          <xdr:col>6</xdr:col>
          <xdr:colOff>752475</xdr:colOff>
          <xdr:row>1116</xdr:row>
          <xdr:rowOff>104775</xdr:rowOff>
        </xdr:to>
        <xdr:sp macro="" textlink="">
          <xdr:nvSpPr>
            <xdr:cNvPr id="14574" name="Button 2286" hidden="1">
              <a:extLst>
                <a:ext uri="{63B3BB69-23CF-44E3-9099-C40C66FF867C}">
                  <a14:compatExt spid="_x0000_s14574"/>
                </a:ext>
                <a:ext uri="{FF2B5EF4-FFF2-40B4-BE49-F238E27FC236}">
                  <a16:creationId xmlns:a16="http://schemas.microsoft.com/office/drawing/2014/main" id="{00000000-0008-0000-0100-0000EE3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1144</xdr:row>
          <xdr:rowOff>142875</xdr:rowOff>
        </xdr:from>
        <xdr:to>
          <xdr:col>6</xdr:col>
          <xdr:colOff>752475</xdr:colOff>
          <xdr:row>1145</xdr:row>
          <xdr:rowOff>142875</xdr:rowOff>
        </xdr:to>
        <xdr:sp macro="" textlink="">
          <xdr:nvSpPr>
            <xdr:cNvPr id="14596" name="Button 2308" hidden="1">
              <a:extLst>
                <a:ext uri="{63B3BB69-23CF-44E3-9099-C40C66FF867C}">
                  <a14:compatExt spid="_x0000_s14596"/>
                </a:ext>
                <a:ext uri="{FF2B5EF4-FFF2-40B4-BE49-F238E27FC236}">
                  <a16:creationId xmlns:a16="http://schemas.microsoft.com/office/drawing/2014/main" id="{00000000-0008-0000-0100-000004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1145</xdr:row>
          <xdr:rowOff>142875</xdr:rowOff>
        </xdr:from>
        <xdr:to>
          <xdr:col>6</xdr:col>
          <xdr:colOff>752475</xdr:colOff>
          <xdr:row>1146</xdr:row>
          <xdr:rowOff>152400</xdr:rowOff>
        </xdr:to>
        <xdr:sp macro="" textlink="">
          <xdr:nvSpPr>
            <xdr:cNvPr id="14597" name="Button 2309" hidden="1">
              <a:extLst>
                <a:ext uri="{63B3BB69-23CF-44E3-9099-C40C66FF867C}">
                  <a14:compatExt spid="_x0000_s14597"/>
                </a:ext>
                <a:ext uri="{FF2B5EF4-FFF2-40B4-BE49-F238E27FC236}">
                  <a16:creationId xmlns:a16="http://schemas.microsoft.com/office/drawing/2014/main" id="{00000000-0008-0000-0100-000005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1026</xdr:row>
          <xdr:rowOff>38100</xdr:rowOff>
        </xdr:from>
        <xdr:to>
          <xdr:col>6</xdr:col>
          <xdr:colOff>752475</xdr:colOff>
          <xdr:row>1116</xdr:row>
          <xdr:rowOff>133350</xdr:rowOff>
        </xdr:to>
        <xdr:sp macro="" textlink="">
          <xdr:nvSpPr>
            <xdr:cNvPr id="14598" name="Button 2310" hidden="1">
              <a:extLst>
                <a:ext uri="{63B3BB69-23CF-44E3-9099-C40C66FF867C}">
                  <a14:compatExt spid="_x0000_s14598"/>
                </a:ext>
                <a:ext uri="{FF2B5EF4-FFF2-40B4-BE49-F238E27FC236}">
                  <a16:creationId xmlns:a16="http://schemas.microsoft.com/office/drawing/2014/main" id="{00000000-0008-0000-0100-000006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1145</xdr:row>
          <xdr:rowOff>0</xdr:rowOff>
        </xdr:from>
        <xdr:to>
          <xdr:col>6</xdr:col>
          <xdr:colOff>752475</xdr:colOff>
          <xdr:row>1146</xdr:row>
          <xdr:rowOff>9525</xdr:rowOff>
        </xdr:to>
        <xdr:sp macro="" textlink="">
          <xdr:nvSpPr>
            <xdr:cNvPr id="14622" name="Button 2334" hidden="1">
              <a:extLst>
                <a:ext uri="{63B3BB69-23CF-44E3-9099-C40C66FF867C}">
                  <a14:compatExt spid="_x0000_s14622"/>
                </a:ext>
                <a:ext uri="{FF2B5EF4-FFF2-40B4-BE49-F238E27FC236}">
                  <a16:creationId xmlns:a16="http://schemas.microsoft.com/office/drawing/2014/main" id="{00000000-0008-0000-0100-00001E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1146</xdr:row>
          <xdr:rowOff>9525</xdr:rowOff>
        </xdr:from>
        <xdr:to>
          <xdr:col>6</xdr:col>
          <xdr:colOff>752475</xdr:colOff>
          <xdr:row>1147</xdr:row>
          <xdr:rowOff>9525</xdr:rowOff>
        </xdr:to>
        <xdr:sp macro="" textlink="">
          <xdr:nvSpPr>
            <xdr:cNvPr id="14623" name="Button 2335" hidden="1">
              <a:extLst>
                <a:ext uri="{63B3BB69-23CF-44E3-9099-C40C66FF867C}">
                  <a14:compatExt spid="_x0000_s14623"/>
                </a:ext>
                <a:ext uri="{FF2B5EF4-FFF2-40B4-BE49-F238E27FC236}">
                  <a16:creationId xmlns:a16="http://schemas.microsoft.com/office/drawing/2014/main" id="{00000000-0008-0000-0100-00001F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1026</xdr:row>
          <xdr:rowOff>66675</xdr:rowOff>
        </xdr:from>
        <xdr:to>
          <xdr:col>6</xdr:col>
          <xdr:colOff>752475</xdr:colOff>
          <xdr:row>1116</xdr:row>
          <xdr:rowOff>152400</xdr:rowOff>
        </xdr:to>
        <xdr:sp macro="" textlink="">
          <xdr:nvSpPr>
            <xdr:cNvPr id="14624" name="Button 2336" hidden="1">
              <a:extLst>
                <a:ext uri="{63B3BB69-23CF-44E3-9099-C40C66FF867C}">
                  <a14:compatExt spid="_x0000_s14624"/>
                </a:ext>
                <a:ext uri="{FF2B5EF4-FFF2-40B4-BE49-F238E27FC236}">
                  <a16:creationId xmlns:a16="http://schemas.microsoft.com/office/drawing/2014/main" id="{00000000-0008-0000-0100-000020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1145</xdr:row>
          <xdr:rowOff>28575</xdr:rowOff>
        </xdr:from>
        <xdr:to>
          <xdr:col>6</xdr:col>
          <xdr:colOff>752475</xdr:colOff>
          <xdr:row>1146</xdr:row>
          <xdr:rowOff>28575</xdr:rowOff>
        </xdr:to>
        <xdr:sp macro="" textlink="">
          <xdr:nvSpPr>
            <xdr:cNvPr id="14647" name="Button 2359" hidden="1">
              <a:extLst>
                <a:ext uri="{63B3BB69-23CF-44E3-9099-C40C66FF867C}">
                  <a14:compatExt spid="_x0000_s14647"/>
                </a:ext>
                <a:ext uri="{FF2B5EF4-FFF2-40B4-BE49-F238E27FC236}">
                  <a16:creationId xmlns:a16="http://schemas.microsoft.com/office/drawing/2014/main" id="{00000000-0008-0000-0100-000037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1146</xdr:row>
          <xdr:rowOff>28575</xdr:rowOff>
        </xdr:from>
        <xdr:to>
          <xdr:col>6</xdr:col>
          <xdr:colOff>752475</xdr:colOff>
          <xdr:row>1147</xdr:row>
          <xdr:rowOff>38100</xdr:rowOff>
        </xdr:to>
        <xdr:sp macro="" textlink="">
          <xdr:nvSpPr>
            <xdr:cNvPr id="14648" name="Button 2360" hidden="1">
              <a:extLst>
                <a:ext uri="{63B3BB69-23CF-44E3-9099-C40C66FF867C}">
                  <a14:compatExt spid="_x0000_s14648"/>
                </a:ext>
                <a:ext uri="{FF2B5EF4-FFF2-40B4-BE49-F238E27FC236}">
                  <a16:creationId xmlns:a16="http://schemas.microsoft.com/office/drawing/2014/main" id="{00000000-0008-0000-0100-000038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1026</xdr:row>
          <xdr:rowOff>85725</xdr:rowOff>
        </xdr:from>
        <xdr:to>
          <xdr:col>6</xdr:col>
          <xdr:colOff>752475</xdr:colOff>
          <xdr:row>1117</xdr:row>
          <xdr:rowOff>19050</xdr:rowOff>
        </xdr:to>
        <xdr:sp macro="" textlink="">
          <xdr:nvSpPr>
            <xdr:cNvPr id="14649" name="Button 2361" hidden="1">
              <a:extLst>
                <a:ext uri="{63B3BB69-23CF-44E3-9099-C40C66FF867C}">
                  <a14:compatExt spid="_x0000_s14649"/>
                </a:ext>
                <a:ext uri="{FF2B5EF4-FFF2-40B4-BE49-F238E27FC236}">
                  <a16:creationId xmlns:a16="http://schemas.microsoft.com/office/drawing/2014/main" id="{00000000-0008-0000-0100-000039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1145</xdr:row>
          <xdr:rowOff>47625</xdr:rowOff>
        </xdr:from>
        <xdr:to>
          <xdr:col>6</xdr:col>
          <xdr:colOff>752475</xdr:colOff>
          <xdr:row>1146</xdr:row>
          <xdr:rowOff>57150</xdr:rowOff>
        </xdr:to>
        <xdr:sp macro="" textlink="">
          <xdr:nvSpPr>
            <xdr:cNvPr id="14676" name="Button 2388" hidden="1">
              <a:extLst>
                <a:ext uri="{63B3BB69-23CF-44E3-9099-C40C66FF867C}">
                  <a14:compatExt spid="_x0000_s14676"/>
                </a:ext>
                <a:ext uri="{FF2B5EF4-FFF2-40B4-BE49-F238E27FC236}">
                  <a16:creationId xmlns:a16="http://schemas.microsoft.com/office/drawing/2014/main" id="{00000000-0008-0000-0100-000054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1146</xdr:row>
          <xdr:rowOff>57150</xdr:rowOff>
        </xdr:from>
        <xdr:to>
          <xdr:col>6</xdr:col>
          <xdr:colOff>752475</xdr:colOff>
          <xdr:row>1147</xdr:row>
          <xdr:rowOff>57150</xdr:rowOff>
        </xdr:to>
        <xdr:sp macro="" textlink="">
          <xdr:nvSpPr>
            <xdr:cNvPr id="14677" name="Button 2389" hidden="1">
              <a:extLst>
                <a:ext uri="{63B3BB69-23CF-44E3-9099-C40C66FF867C}">
                  <a14:compatExt spid="_x0000_s14677"/>
                </a:ext>
                <a:ext uri="{FF2B5EF4-FFF2-40B4-BE49-F238E27FC236}">
                  <a16:creationId xmlns:a16="http://schemas.microsoft.com/office/drawing/2014/main" id="{00000000-0008-0000-0100-000055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1026</xdr:row>
          <xdr:rowOff>114300</xdr:rowOff>
        </xdr:from>
        <xdr:to>
          <xdr:col>6</xdr:col>
          <xdr:colOff>752475</xdr:colOff>
          <xdr:row>1117</xdr:row>
          <xdr:rowOff>38100</xdr:rowOff>
        </xdr:to>
        <xdr:sp macro="" textlink="">
          <xdr:nvSpPr>
            <xdr:cNvPr id="14678" name="Button 2390" hidden="1">
              <a:extLst>
                <a:ext uri="{63B3BB69-23CF-44E3-9099-C40C66FF867C}">
                  <a14:compatExt spid="_x0000_s14678"/>
                </a:ext>
                <a:ext uri="{FF2B5EF4-FFF2-40B4-BE49-F238E27FC236}">
                  <a16:creationId xmlns:a16="http://schemas.microsoft.com/office/drawing/2014/main" id="{00000000-0008-0000-0100-000056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1160</xdr:row>
          <xdr:rowOff>85725</xdr:rowOff>
        </xdr:from>
        <xdr:to>
          <xdr:col>6</xdr:col>
          <xdr:colOff>752475</xdr:colOff>
          <xdr:row>1161</xdr:row>
          <xdr:rowOff>95250</xdr:rowOff>
        </xdr:to>
        <xdr:sp macro="" textlink="">
          <xdr:nvSpPr>
            <xdr:cNvPr id="14708" name="Button 2420" hidden="1">
              <a:extLst>
                <a:ext uri="{63B3BB69-23CF-44E3-9099-C40C66FF867C}">
                  <a14:compatExt spid="_x0000_s14708"/>
                </a:ext>
                <a:ext uri="{FF2B5EF4-FFF2-40B4-BE49-F238E27FC236}">
                  <a16:creationId xmlns:a16="http://schemas.microsoft.com/office/drawing/2014/main" id="{00000000-0008-0000-0100-000074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1161</xdr:row>
          <xdr:rowOff>95250</xdr:rowOff>
        </xdr:from>
        <xdr:to>
          <xdr:col>6</xdr:col>
          <xdr:colOff>752475</xdr:colOff>
          <xdr:row>1162</xdr:row>
          <xdr:rowOff>95250</xdr:rowOff>
        </xdr:to>
        <xdr:sp macro="" textlink="">
          <xdr:nvSpPr>
            <xdr:cNvPr id="14709" name="Button 2421" hidden="1">
              <a:extLst>
                <a:ext uri="{63B3BB69-23CF-44E3-9099-C40C66FF867C}">
                  <a14:compatExt spid="_x0000_s14709"/>
                </a:ext>
                <a:ext uri="{FF2B5EF4-FFF2-40B4-BE49-F238E27FC236}">
                  <a16:creationId xmlns:a16="http://schemas.microsoft.com/office/drawing/2014/main" id="{00000000-0008-0000-0100-000075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1117</xdr:row>
          <xdr:rowOff>142875</xdr:rowOff>
        </xdr:from>
        <xdr:to>
          <xdr:col>6</xdr:col>
          <xdr:colOff>752475</xdr:colOff>
          <xdr:row>1131</xdr:row>
          <xdr:rowOff>76200</xdr:rowOff>
        </xdr:to>
        <xdr:sp macro="" textlink="">
          <xdr:nvSpPr>
            <xdr:cNvPr id="14710" name="Button 2422" hidden="1">
              <a:extLst>
                <a:ext uri="{63B3BB69-23CF-44E3-9099-C40C66FF867C}">
                  <a14:compatExt spid="_x0000_s14710"/>
                </a:ext>
                <a:ext uri="{FF2B5EF4-FFF2-40B4-BE49-F238E27FC236}">
                  <a16:creationId xmlns:a16="http://schemas.microsoft.com/office/drawing/2014/main" id="{00000000-0008-0000-0100-000076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1161</xdr:row>
          <xdr:rowOff>114300</xdr:rowOff>
        </xdr:from>
        <xdr:to>
          <xdr:col>6</xdr:col>
          <xdr:colOff>752475</xdr:colOff>
          <xdr:row>1162</xdr:row>
          <xdr:rowOff>114300</xdr:rowOff>
        </xdr:to>
        <xdr:sp macro="" textlink="">
          <xdr:nvSpPr>
            <xdr:cNvPr id="14734" name="Button 2446" hidden="1">
              <a:extLst>
                <a:ext uri="{63B3BB69-23CF-44E3-9099-C40C66FF867C}">
                  <a14:compatExt spid="_x0000_s14734"/>
                </a:ext>
                <a:ext uri="{FF2B5EF4-FFF2-40B4-BE49-F238E27FC236}">
                  <a16:creationId xmlns:a16="http://schemas.microsoft.com/office/drawing/2014/main" id="{00000000-0008-0000-0100-00008E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1162</xdr:row>
          <xdr:rowOff>114300</xdr:rowOff>
        </xdr:from>
        <xdr:to>
          <xdr:col>6</xdr:col>
          <xdr:colOff>752475</xdr:colOff>
          <xdr:row>1163</xdr:row>
          <xdr:rowOff>0</xdr:rowOff>
        </xdr:to>
        <xdr:sp macro="" textlink="">
          <xdr:nvSpPr>
            <xdr:cNvPr id="14735" name="Button 2447" hidden="1">
              <a:extLst>
                <a:ext uri="{63B3BB69-23CF-44E3-9099-C40C66FF867C}">
                  <a14:compatExt spid="_x0000_s14735"/>
                </a:ext>
                <a:ext uri="{FF2B5EF4-FFF2-40B4-BE49-F238E27FC236}">
                  <a16:creationId xmlns:a16="http://schemas.microsoft.com/office/drawing/2014/main" id="{00000000-0008-0000-0100-00008F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9525</xdr:rowOff>
        </xdr:from>
        <xdr:to>
          <xdr:col>6</xdr:col>
          <xdr:colOff>752475</xdr:colOff>
          <xdr:row>1132</xdr:row>
          <xdr:rowOff>104775</xdr:rowOff>
        </xdr:to>
        <xdr:sp macro="" textlink="">
          <xdr:nvSpPr>
            <xdr:cNvPr id="14736" name="Button 2448" hidden="1">
              <a:extLst>
                <a:ext uri="{63B3BB69-23CF-44E3-9099-C40C66FF867C}">
                  <a14:compatExt spid="_x0000_s14736"/>
                </a:ext>
                <a:ext uri="{FF2B5EF4-FFF2-40B4-BE49-F238E27FC236}">
                  <a16:creationId xmlns:a16="http://schemas.microsoft.com/office/drawing/2014/main" id="{00000000-0008-0000-0100-000090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1161</xdr:row>
          <xdr:rowOff>142875</xdr:rowOff>
        </xdr:from>
        <xdr:to>
          <xdr:col>6</xdr:col>
          <xdr:colOff>752475</xdr:colOff>
          <xdr:row>1162</xdr:row>
          <xdr:rowOff>142875</xdr:rowOff>
        </xdr:to>
        <xdr:sp macro="" textlink="">
          <xdr:nvSpPr>
            <xdr:cNvPr id="14760" name="Button 2472" hidden="1">
              <a:extLst>
                <a:ext uri="{63B3BB69-23CF-44E3-9099-C40C66FF867C}">
                  <a14:compatExt spid="_x0000_s14760"/>
                </a:ext>
                <a:ext uri="{FF2B5EF4-FFF2-40B4-BE49-F238E27FC236}">
                  <a16:creationId xmlns:a16="http://schemas.microsoft.com/office/drawing/2014/main" id="{00000000-0008-0000-0100-0000A8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1162</xdr:row>
          <xdr:rowOff>142875</xdr:rowOff>
        </xdr:from>
        <xdr:to>
          <xdr:col>6</xdr:col>
          <xdr:colOff>752475</xdr:colOff>
          <xdr:row>1163</xdr:row>
          <xdr:rowOff>0</xdr:rowOff>
        </xdr:to>
        <xdr:sp macro="" textlink="">
          <xdr:nvSpPr>
            <xdr:cNvPr id="14761" name="Button 2473" hidden="1">
              <a:extLst>
                <a:ext uri="{63B3BB69-23CF-44E3-9099-C40C66FF867C}">
                  <a14:compatExt spid="_x0000_s14761"/>
                </a:ext>
                <a:ext uri="{FF2B5EF4-FFF2-40B4-BE49-F238E27FC236}">
                  <a16:creationId xmlns:a16="http://schemas.microsoft.com/office/drawing/2014/main" id="{00000000-0008-0000-0100-0000A9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38100</xdr:rowOff>
        </xdr:from>
        <xdr:to>
          <xdr:col>6</xdr:col>
          <xdr:colOff>752475</xdr:colOff>
          <xdr:row>1132</xdr:row>
          <xdr:rowOff>123825</xdr:rowOff>
        </xdr:to>
        <xdr:sp macro="" textlink="">
          <xdr:nvSpPr>
            <xdr:cNvPr id="14762" name="Button 2474" hidden="1">
              <a:extLst>
                <a:ext uri="{63B3BB69-23CF-44E3-9099-C40C66FF867C}">
                  <a14:compatExt spid="_x0000_s14762"/>
                </a:ext>
                <a:ext uri="{FF2B5EF4-FFF2-40B4-BE49-F238E27FC236}">
                  <a16:creationId xmlns:a16="http://schemas.microsoft.com/office/drawing/2014/main" id="{00000000-0008-0000-0100-0000AA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1162</xdr:row>
          <xdr:rowOff>0</xdr:rowOff>
        </xdr:from>
        <xdr:to>
          <xdr:col>6</xdr:col>
          <xdr:colOff>752475</xdr:colOff>
          <xdr:row>1163</xdr:row>
          <xdr:rowOff>0</xdr:rowOff>
        </xdr:to>
        <xdr:sp macro="" textlink="">
          <xdr:nvSpPr>
            <xdr:cNvPr id="14782" name="Button 2494" hidden="1">
              <a:extLst>
                <a:ext uri="{63B3BB69-23CF-44E3-9099-C40C66FF867C}">
                  <a14:compatExt spid="_x0000_s14782"/>
                </a:ext>
                <a:ext uri="{FF2B5EF4-FFF2-40B4-BE49-F238E27FC236}">
                  <a16:creationId xmlns:a16="http://schemas.microsoft.com/office/drawing/2014/main" id="{00000000-0008-0000-0100-0000BE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1163</xdr:row>
          <xdr:rowOff>0</xdr:rowOff>
        </xdr:from>
        <xdr:to>
          <xdr:col>6</xdr:col>
          <xdr:colOff>752475</xdr:colOff>
          <xdr:row>1174</xdr:row>
          <xdr:rowOff>9525</xdr:rowOff>
        </xdr:to>
        <xdr:sp macro="" textlink="">
          <xdr:nvSpPr>
            <xdr:cNvPr id="14783" name="Button 2495" hidden="1">
              <a:extLst>
                <a:ext uri="{63B3BB69-23CF-44E3-9099-C40C66FF867C}">
                  <a14:compatExt spid="_x0000_s14783"/>
                </a:ext>
                <a:ext uri="{FF2B5EF4-FFF2-40B4-BE49-F238E27FC236}">
                  <a16:creationId xmlns:a16="http://schemas.microsoft.com/office/drawing/2014/main" id="{00000000-0008-0000-0100-0000BF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57150</xdr:rowOff>
        </xdr:from>
        <xdr:to>
          <xdr:col>6</xdr:col>
          <xdr:colOff>752475</xdr:colOff>
          <xdr:row>1132</xdr:row>
          <xdr:rowOff>152400</xdr:rowOff>
        </xdr:to>
        <xdr:sp macro="" textlink="">
          <xdr:nvSpPr>
            <xdr:cNvPr id="14784" name="Button 2496" hidden="1">
              <a:extLst>
                <a:ext uri="{63B3BB69-23CF-44E3-9099-C40C66FF867C}">
                  <a14:compatExt spid="_x0000_s14784"/>
                </a:ext>
                <a:ext uri="{FF2B5EF4-FFF2-40B4-BE49-F238E27FC236}">
                  <a16:creationId xmlns:a16="http://schemas.microsoft.com/office/drawing/2014/main" id="{00000000-0008-0000-0100-0000C0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1162</xdr:row>
          <xdr:rowOff>28575</xdr:rowOff>
        </xdr:from>
        <xdr:to>
          <xdr:col>6</xdr:col>
          <xdr:colOff>752475</xdr:colOff>
          <xdr:row>1163</xdr:row>
          <xdr:rowOff>0</xdr:rowOff>
        </xdr:to>
        <xdr:sp macro="" textlink="">
          <xdr:nvSpPr>
            <xdr:cNvPr id="14806" name="Button 2518" hidden="1">
              <a:extLst>
                <a:ext uri="{63B3BB69-23CF-44E3-9099-C40C66FF867C}">
                  <a14:compatExt spid="_x0000_s14806"/>
                </a:ext>
                <a:ext uri="{FF2B5EF4-FFF2-40B4-BE49-F238E27FC236}">
                  <a16:creationId xmlns:a16="http://schemas.microsoft.com/office/drawing/2014/main" id="{00000000-0008-0000-0100-0000D6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1163</xdr:row>
          <xdr:rowOff>0</xdr:rowOff>
        </xdr:from>
        <xdr:to>
          <xdr:col>6</xdr:col>
          <xdr:colOff>752475</xdr:colOff>
          <xdr:row>1174</xdr:row>
          <xdr:rowOff>28575</xdr:rowOff>
        </xdr:to>
        <xdr:sp macro="" textlink="">
          <xdr:nvSpPr>
            <xdr:cNvPr id="14807" name="Button 2519" hidden="1">
              <a:extLst>
                <a:ext uri="{63B3BB69-23CF-44E3-9099-C40C66FF867C}">
                  <a14:compatExt spid="_x0000_s14807"/>
                </a:ext>
                <a:ext uri="{FF2B5EF4-FFF2-40B4-BE49-F238E27FC236}">
                  <a16:creationId xmlns:a16="http://schemas.microsoft.com/office/drawing/2014/main" id="{00000000-0008-0000-0100-0000D7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85725</xdr:rowOff>
        </xdr:from>
        <xdr:to>
          <xdr:col>6</xdr:col>
          <xdr:colOff>752475</xdr:colOff>
          <xdr:row>1144</xdr:row>
          <xdr:rowOff>9525</xdr:rowOff>
        </xdr:to>
        <xdr:sp macro="" textlink="">
          <xdr:nvSpPr>
            <xdr:cNvPr id="14808" name="Button 2520" hidden="1">
              <a:extLst>
                <a:ext uri="{63B3BB69-23CF-44E3-9099-C40C66FF867C}">
                  <a14:compatExt spid="_x0000_s14808"/>
                </a:ext>
                <a:ext uri="{FF2B5EF4-FFF2-40B4-BE49-F238E27FC236}">
                  <a16:creationId xmlns:a16="http://schemas.microsoft.com/office/drawing/2014/main" id="{00000000-0008-0000-0100-0000D8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1162</xdr:row>
          <xdr:rowOff>47625</xdr:rowOff>
        </xdr:from>
        <xdr:to>
          <xdr:col>6</xdr:col>
          <xdr:colOff>752475</xdr:colOff>
          <xdr:row>1163</xdr:row>
          <xdr:rowOff>0</xdr:rowOff>
        </xdr:to>
        <xdr:sp macro="" textlink="">
          <xdr:nvSpPr>
            <xdr:cNvPr id="14834" name="Button 2546" hidden="1">
              <a:extLst>
                <a:ext uri="{63B3BB69-23CF-44E3-9099-C40C66FF867C}">
                  <a14:compatExt spid="_x0000_s14834"/>
                </a:ext>
                <a:ext uri="{FF2B5EF4-FFF2-40B4-BE49-F238E27FC236}">
                  <a16:creationId xmlns:a16="http://schemas.microsoft.com/office/drawing/2014/main" id="{00000000-0008-0000-0100-0000F2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1163</xdr:row>
          <xdr:rowOff>0</xdr:rowOff>
        </xdr:from>
        <xdr:to>
          <xdr:col>6</xdr:col>
          <xdr:colOff>752475</xdr:colOff>
          <xdr:row>1174</xdr:row>
          <xdr:rowOff>57150</xdr:rowOff>
        </xdr:to>
        <xdr:sp macro="" textlink="">
          <xdr:nvSpPr>
            <xdr:cNvPr id="14835" name="Button 2547" hidden="1">
              <a:extLst>
                <a:ext uri="{63B3BB69-23CF-44E3-9099-C40C66FF867C}">
                  <a14:compatExt spid="_x0000_s14835"/>
                </a:ext>
                <a:ext uri="{FF2B5EF4-FFF2-40B4-BE49-F238E27FC236}">
                  <a16:creationId xmlns:a16="http://schemas.microsoft.com/office/drawing/2014/main" id="{00000000-0008-0000-0100-0000F3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114300</xdr:rowOff>
        </xdr:from>
        <xdr:to>
          <xdr:col>6</xdr:col>
          <xdr:colOff>752475</xdr:colOff>
          <xdr:row>1144</xdr:row>
          <xdr:rowOff>38100</xdr:rowOff>
        </xdr:to>
        <xdr:sp macro="" textlink="">
          <xdr:nvSpPr>
            <xdr:cNvPr id="14836" name="Button 2548" hidden="1">
              <a:extLst>
                <a:ext uri="{63B3BB69-23CF-44E3-9099-C40C66FF867C}">
                  <a14:compatExt spid="_x0000_s14836"/>
                </a:ext>
                <a:ext uri="{FF2B5EF4-FFF2-40B4-BE49-F238E27FC236}">
                  <a16:creationId xmlns:a16="http://schemas.microsoft.com/office/drawing/2014/main" id="{00000000-0008-0000-0100-0000F4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1162</xdr:row>
          <xdr:rowOff>76200</xdr:rowOff>
        </xdr:from>
        <xdr:to>
          <xdr:col>6</xdr:col>
          <xdr:colOff>752475</xdr:colOff>
          <xdr:row>1163</xdr:row>
          <xdr:rowOff>0</xdr:rowOff>
        </xdr:to>
        <xdr:sp macro="" textlink="">
          <xdr:nvSpPr>
            <xdr:cNvPr id="14862" name="Button 2574" hidden="1">
              <a:extLst>
                <a:ext uri="{63B3BB69-23CF-44E3-9099-C40C66FF867C}">
                  <a14:compatExt spid="_x0000_s14862"/>
                </a:ext>
                <a:ext uri="{FF2B5EF4-FFF2-40B4-BE49-F238E27FC236}">
                  <a16:creationId xmlns:a16="http://schemas.microsoft.com/office/drawing/2014/main" id="{00000000-0008-0000-0100-00000E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1163</xdr:row>
          <xdr:rowOff>0</xdr:rowOff>
        </xdr:from>
        <xdr:to>
          <xdr:col>6</xdr:col>
          <xdr:colOff>752475</xdr:colOff>
          <xdr:row>1174</xdr:row>
          <xdr:rowOff>76200</xdr:rowOff>
        </xdr:to>
        <xdr:sp macro="" textlink="">
          <xdr:nvSpPr>
            <xdr:cNvPr id="14863" name="Button 2575" hidden="1">
              <a:extLst>
                <a:ext uri="{63B3BB69-23CF-44E3-9099-C40C66FF867C}">
                  <a14:compatExt spid="_x0000_s14863"/>
                </a:ext>
                <a:ext uri="{FF2B5EF4-FFF2-40B4-BE49-F238E27FC236}">
                  <a16:creationId xmlns:a16="http://schemas.microsoft.com/office/drawing/2014/main" id="{00000000-0008-0000-0100-00000F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142875</xdr:rowOff>
        </xdr:from>
        <xdr:to>
          <xdr:col>6</xdr:col>
          <xdr:colOff>752475</xdr:colOff>
          <xdr:row>1144</xdr:row>
          <xdr:rowOff>57150</xdr:rowOff>
        </xdr:to>
        <xdr:sp macro="" textlink="">
          <xdr:nvSpPr>
            <xdr:cNvPr id="14864" name="Button 2576" hidden="1">
              <a:extLst>
                <a:ext uri="{63B3BB69-23CF-44E3-9099-C40C66FF867C}">
                  <a14:compatExt spid="_x0000_s14864"/>
                </a:ext>
                <a:ext uri="{FF2B5EF4-FFF2-40B4-BE49-F238E27FC236}">
                  <a16:creationId xmlns:a16="http://schemas.microsoft.com/office/drawing/2014/main" id="{00000000-0008-0000-0100-000010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1162</xdr:row>
          <xdr:rowOff>104775</xdr:rowOff>
        </xdr:from>
        <xdr:to>
          <xdr:col>6</xdr:col>
          <xdr:colOff>752475</xdr:colOff>
          <xdr:row>1163</xdr:row>
          <xdr:rowOff>0</xdr:rowOff>
        </xdr:to>
        <xdr:sp macro="" textlink="">
          <xdr:nvSpPr>
            <xdr:cNvPr id="14888" name="Button 2600" hidden="1">
              <a:extLst>
                <a:ext uri="{63B3BB69-23CF-44E3-9099-C40C66FF867C}">
                  <a14:compatExt spid="_x0000_s14888"/>
                </a:ext>
                <a:ext uri="{FF2B5EF4-FFF2-40B4-BE49-F238E27FC236}">
                  <a16:creationId xmlns:a16="http://schemas.microsoft.com/office/drawing/2014/main" id="{00000000-0008-0000-0100-000028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1163</xdr:row>
          <xdr:rowOff>0</xdr:rowOff>
        </xdr:from>
        <xdr:to>
          <xdr:col>6</xdr:col>
          <xdr:colOff>752475</xdr:colOff>
          <xdr:row>1174</xdr:row>
          <xdr:rowOff>114300</xdr:rowOff>
        </xdr:to>
        <xdr:sp macro="" textlink="">
          <xdr:nvSpPr>
            <xdr:cNvPr id="14889" name="Button 2601" hidden="1">
              <a:extLst>
                <a:ext uri="{63B3BB69-23CF-44E3-9099-C40C66FF867C}">
                  <a14:compatExt spid="_x0000_s14889"/>
                </a:ext>
                <a:ext uri="{FF2B5EF4-FFF2-40B4-BE49-F238E27FC236}">
                  <a16:creationId xmlns:a16="http://schemas.microsoft.com/office/drawing/2014/main" id="{00000000-0008-0000-0100-000029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1119</xdr:row>
          <xdr:rowOff>161925</xdr:rowOff>
        </xdr:from>
        <xdr:to>
          <xdr:col>6</xdr:col>
          <xdr:colOff>752475</xdr:colOff>
          <xdr:row>1144</xdr:row>
          <xdr:rowOff>85725</xdr:rowOff>
        </xdr:to>
        <xdr:sp macro="" textlink="">
          <xdr:nvSpPr>
            <xdr:cNvPr id="14890" name="Button 2602" hidden="1">
              <a:extLst>
                <a:ext uri="{63B3BB69-23CF-44E3-9099-C40C66FF867C}">
                  <a14:compatExt spid="_x0000_s14890"/>
                </a:ext>
                <a:ext uri="{FF2B5EF4-FFF2-40B4-BE49-F238E27FC236}">
                  <a16:creationId xmlns:a16="http://schemas.microsoft.com/office/drawing/2014/main" id="{00000000-0008-0000-0100-00002A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1176</xdr:row>
          <xdr:rowOff>142875</xdr:rowOff>
        </xdr:from>
        <xdr:to>
          <xdr:col>6</xdr:col>
          <xdr:colOff>752475</xdr:colOff>
          <xdr:row>1188</xdr:row>
          <xdr:rowOff>142875</xdr:rowOff>
        </xdr:to>
        <xdr:sp macro="" textlink="">
          <xdr:nvSpPr>
            <xdr:cNvPr id="14911" name="Button 2623" hidden="1">
              <a:extLst>
                <a:ext uri="{63B3BB69-23CF-44E3-9099-C40C66FF867C}">
                  <a14:compatExt spid="_x0000_s14911"/>
                </a:ext>
                <a:ext uri="{FF2B5EF4-FFF2-40B4-BE49-F238E27FC236}">
                  <a16:creationId xmlns:a16="http://schemas.microsoft.com/office/drawing/2014/main" id="{00000000-0008-0000-0100-00003F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1188</xdr:row>
          <xdr:rowOff>142875</xdr:rowOff>
        </xdr:from>
        <xdr:to>
          <xdr:col>6</xdr:col>
          <xdr:colOff>752475</xdr:colOff>
          <xdr:row>1189</xdr:row>
          <xdr:rowOff>142875</xdr:rowOff>
        </xdr:to>
        <xdr:sp macro="" textlink="">
          <xdr:nvSpPr>
            <xdr:cNvPr id="14912" name="Button 2624" hidden="1">
              <a:extLst>
                <a:ext uri="{63B3BB69-23CF-44E3-9099-C40C66FF867C}">
                  <a14:compatExt spid="_x0000_s14912"/>
                </a:ext>
                <a:ext uri="{FF2B5EF4-FFF2-40B4-BE49-F238E27FC236}">
                  <a16:creationId xmlns:a16="http://schemas.microsoft.com/office/drawing/2014/main" id="{00000000-0008-0000-0100-000040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1146</xdr:row>
          <xdr:rowOff>28575</xdr:rowOff>
        </xdr:from>
        <xdr:to>
          <xdr:col>6</xdr:col>
          <xdr:colOff>752475</xdr:colOff>
          <xdr:row>1160</xdr:row>
          <xdr:rowOff>123825</xdr:rowOff>
        </xdr:to>
        <xdr:sp macro="" textlink="">
          <xdr:nvSpPr>
            <xdr:cNvPr id="14913" name="Button 2625" hidden="1">
              <a:extLst>
                <a:ext uri="{63B3BB69-23CF-44E3-9099-C40C66FF867C}">
                  <a14:compatExt spid="_x0000_s14913"/>
                </a:ext>
                <a:ext uri="{FF2B5EF4-FFF2-40B4-BE49-F238E27FC236}">
                  <a16:creationId xmlns:a16="http://schemas.microsoft.com/office/drawing/2014/main" id="{00000000-0008-0000-0100-000041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1190</xdr:row>
          <xdr:rowOff>0</xdr:rowOff>
        </xdr:from>
        <xdr:to>
          <xdr:col>6</xdr:col>
          <xdr:colOff>752475</xdr:colOff>
          <xdr:row>1191</xdr:row>
          <xdr:rowOff>9525</xdr:rowOff>
        </xdr:to>
        <xdr:sp macro="" textlink="">
          <xdr:nvSpPr>
            <xdr:cNvPr id="14937" name="Button 2649" hidden="1">
              <a:extLst>
                <a:ext uri="{63B3BB69-23CF-44E3-9099-C40C66FF867C}">
                  <a14:compatExt spid="_x0000_s14937"/>
                </a:ext>
                <a:ext uri="{FF2B5EF4-FFF2-40B4-BE49-F238E27FC236}">
                  <a16:creationId xmlns:a16="http://schemas.microsoft.com/office/drawing/2014/main" id="{00000000-0008-0000-0100-000059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1191</xdr:row>
          <xdr:rowOff>9525</xdr:rowOff>
        </xdr:from>
        <xdr:to>
          <xdr:col>6</xdr:col>
          <xdr:colOff>752475</xdr:colOff>
          <xdr:row>1192</xdr:row>
          <xdr:rowOff>9525</xdr:rowOff>
        </xdr:to>
        <xdr:sp macro="" textlink="">
          <xdr:nvSpPr>
            <xdr:cNvPr id="14938" name="Button 2650" hidden="1">
              <a:extLst>
                <a:ext uri="{63B3BB69-23CF-44E3-9099-C40C66FF867C}">
                  <a14:compatExt spid="_x0000_s14938"/>
                </a:ext>
                <a:ext uri="{FF2B5EF4-FFF2-40B4-BE49-F238E27FC236}">
                  <a16:creationId xmlns:a16="http://schemas.microsoft.com/office/drawing/2014/main" id="{00000000-0008-0000-0100-00005A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1160</xdr:row>
          <xdr:rowOff>66675</xdr:rowOff>
        </xdr:from>
        <xdr:to>
          <xdr:col>6</xdr:col>
          <xdr:colOff>752475</xdr:colOff>
          <xdr:row>1162</xdr:row>
          <xdr:rowOff>152400</xdr:rowOff>
        </xdr:to>
        <xdr:sp macro="" textlink="">
          <xdr:nvSpPr>
            <xdr:cNvPr id="14939" name="Button 2651" hidden="1">
              <a:extLst>
                <a:ext uri="{63B3BB69-23CF-44E3-9099-C40C66FF867C}">
                  <a14:compatExt spid="_x0000_s14939"/>
                </a:ext>
                <a:ext uri="{FF2B5EF4-FFF2-40B4-BE49-F238E27FC236}">
                  <a16:creationId xmlns:a16="http://schemas.microsoft.com/office/drawing/2014/main" id="{00000000-0008-0000-0100-00005B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1216</xdr:row>
          <xdr:rowOff>47625</xdr:rowOff>
        </xdr:from>
        <xdr:to>
          <xdr:col>6</xdr:col>
          <xdr:colOff>752475</xdr:colOff>
          <xdr:row>1228</xdr:row>
          <xdr:rowOff>47625</xdr:rowOff>
        </xdr:to>
        <xdr:sp macro="" textlink="">
          <xdr:nvSpPr>
            <xdr:cNvPr id="14964" name="Button 2676" hidden="1">
              <a:extLst>
                <a:ext uri="{63B3BB69-23CF-44E3-9099-C40C66FF867C}">
                  <a14:compatExt spid="_x0000_s14964"/>
                </a:ext>
                <a:ext uri="{FF2B5EF4-FFF2-40B4-BE49-F238E27FC236}">
                  <a16:creationId xmlns:a16="http://schemas.microsoft.com/office/drawing/2014/main" id="{00000000-0008-0000-0100-000074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1228</xdr:row>
          <xdr:rowOff>47625</xdr:rowOff>
        </xdr:from>
        <xdr:to>
          <xdr:col>6</xdr:col>
          <xdr:colOff>752475</xdr:colOff>
          <xdr:row>1251</xdr:row>
          <xdr:rowOff>47625</xdr:rowOff>
        </xdr:to>
        <xdr:sp macro="" textlink="">
          <xdr:nvSpPr>
            <xdr:cNvPr id="14965" name="Button 2677" hidden="1">
              <a:extLst>
                <a:ext uri="{63B3BB69-23CF-44E3-9099-C40C66FF867C}">
                  <a14:compatExt spid="_x0000_s14965"/>
                </a:ext>
                <a:ext uri="{FF2B5EF4-FFF2-40B4-BE49-F238E27FC236}">
                  <a16:creationId xmlns:a16="http://schemas.microsoft.com/office/drawing/2014/main" id="{00000000-0008-0000-0100-000075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1174</xdr:row>
          <xdr:rowOff>104775</xdr:rowOff>
        </xdr:from>
        <xdr:to>
          <xdr:col>6</xdr:col>
          <xdr:colOff>752475</xdr:colOff>
          <xdr:row>1188</xdr:row>
          <xdr:rowOff>19050</xdr:rowOff>
        </xdr:to>
        <xdr:sp macro="" textlink="">
          <xdr:nvSpPr>
            <xdr:cNvPr id="14966" name="Button 2678" hidden="1">
              <a:extLst>
                <a:ext uri="{63B3BB69-23CF-44E3-9099-C40C66FF867C}">
                  <a14:compatExt spid="_x0000_s14966"/>
                </a:ext>
                <a:ext uri="{FF2B5EF4-FFF2-40B4-BE49-F238E27FC236}">
                  <a16:creationId xmlns:a16="http://schemas.microsoft.com/office/drawing/2014/main" id="{00000000-0008-0000-0100-000076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1275</xdr:row>
          <xdr:rowOff>76200</xdr:rowOff>
        </xdr:from>
        <xdr:to>
          <xdr:col>6</xdr:col>
          <xdr:colOff>752475</xdr:colOff>
          <xdr:row>1287</xdr:row>
          <xdr:rowOff>76200</xdr:rowOff>
        </xdr:to>
        <xdr:sp macro="" textlink="">
          <xdr:nvSpPr>
            <xdr:cNvPr id="14991" name="Button 2703" hidden="1">
              <a:extLst>
                <a:ext uri="{63B3BB69-23CF-44E3-9099-C40C66FF867C}">
                  <a14:compatExt spid="_x0000_s14991"/>
                </a:ext>
                <a:ext uri="{FF2B5EF4-FFF2-40B4-BE49-F238E27FC236}">
                  <a16:creationId xmlns:a16="http://schemas.microsoft.com/office/drawing/2014/main" id="{00000000-0008-0000-0100-00008F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1287</xdr:row>
          <xdr:rowOff>76200</xdr:rowOff>
        </xdr:from>
        <xdr:to>
          <xdr:col>6</xdr:col>
          <xdr:colOff>752475</xdr:colOff>
          <xdr:row>1288</xdr:row>
          <xdr:rowOff>76200</xdr:rowOff>
        </xdr:to>
        <xdr:sp macro="" textlink="">
          <xdr:nvSpPr>
            <xdr:cNvPr id="14992" name="Button 2704" hidden="1">
              <a:extLst>
                <a:ext uri="{63B3BB69-23CF-44E3-9099-C40C66FF867C}">
                  <a14:compatExt spid="_x0000_s14992"/>
                </a:ext>
                <a:ext uri="{FF2B5EF4-FFF2-40B4-BE49-F238E27FC236}">
                  <a16:creationId xmlns:a16="http://schemas.microsoft.com/office/drawing/2014/main" id="{00000000-0008-0000-0100-000090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1189</xdr:row>
          <xdr:rowOff>142875</xdr:rowOff>
        </xdr:from>
        <xdr:to>
          <xdr:col>6</xdr:col>
          <xdr:colOff>752475</xdr:colOff>
          <xdr:row>1192</xdr:row>
          <xdr:rowOff>57150</xdr:rowOff>
        </xdr:to>
        <xdr:sp macro="" textlink="">
          <xdr:nvSpPr>
            <xdr:cNvPr id="14993" name="Button 2705" hidden="1">
              <a:extLst>
                <a:ext uri="{63B3BB69-23CF-44E3-9099-C40C66FF867C}">
                  <a14:compatExt spid="_x0000_s14993"/>
                </a:ext>
                <a:ext uri="{FF2B5EF4-FFF2-40B4-BE49-F238E27FC236}">
                  <a16:creationId xmlns:a16="http://schemas.microsoft.com/office/drawing/2014/main" id="{00000000-0008-0000-0100-000091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1289</xdr:row>
          <xdr:rowOff>114300</xdr:rowOff>
        </xdr:from>
        <xdr:to>
          <xdr:col>6</xdr:col>
          <xdr:colOff>752475</xdr:colOff>
          <xdr:row>1301</xdr:row>
          <xdr:rowOff>114300</xdr:rowOff>
        </xdr:to>
        <xdr:sp macro="" textlink="">
          <xdr:nvSpPr>
            <xdr:cNvPr id="15014" name="Button 2726" hidden="1">
              <a:extLst>
                <a:ext uri="{63B3BB69-23CF-44E3-9099-C40C66FF867C}">
                  <a14:compatExt spid="_x0000_s15014"/>
                </a:ext>
                <a:ext uri="{FF2B5EF4-FFF2-40B4-BE49-F238E27FC236}">
                  <a16:creationId xmlns:a16="http://schemas.microsoft.com/office/drawing/2014/main" id="{00000000-0008-0000-0100-0000A6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1301</xdr:row>
          <xdr:rowOff>114300</xdr:rowOff>
        </xdr:from>
        <xdr:to>
          <xdr:col>6</xdr:col>
          <xdr:colOff>752475</xdr:colOff>
          <xdr:row>1346</xdr:row>
          <xdr:rowOff>114300</xdr:rowOff>
        </xdr:to>
        <xdr:sp macro="" textlink="">
          <xdr:nvSpPr>
            <xdr:cNvPr id="15015" name="Button 2727" hidden="1">
              <a:extLst>
                <a:ext uri="{63B3BB69-23CF-44E3-9099-C40C66FF867C}">
                  <a14:compatExt spid="_x0000_s15015"/>
                </a:ext>
                <a:ext uri="{FF2B5EF4-FFF2-40B4-BE49-F238E27FC236}">
                  <a16:creationId xmlns:a16="http://schemas.microsoft.com/office/drawing/2014/main" id="{00000000-0008-0000-0100-0000A7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1215</xdr:row>
          <xdr:rowOff>0</xdr:rowOff>
        </xdr:from>
        <xdr:to>
          <xdr:col>6</xdr:col>
          <xdr:colOff>752475</xdr:colOff>
          <xdr:row>1228</xdr:row>
          <xdr:rowOff>95250</xdr:rowOff>
        </xdr:to>
        <xdr:sp macro="" textlink="">
          <xdr:nvSpPr>
            <xdr:cNvPr id="15016" name="Button 2728" hidden="1">
              <a:extLst>
                <a:ext uri="{63B3BB69-23CF-44E3-9099-C40C66FF867C}">
                  <a14:compatExt spid="_x0000_s15016"/>
                </a:ext>
                <a:ext uri="{FF2B5EF4-FFF2-40B4-BE49-F238E27FC236}">
                  <a16:creationId xmlns:a16="http://schemas.microsoft.com/office/drawing/2014/main" id="{00000000-0008-0000-0100-0000A8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1382</xdr:row>
          <xdr:rowOff>152400</xdr:rowOff>
        </xdr:from>
        <xdr:to>
          <xdr:col>6</xdr:col>
          <xdr:colOff>752475</xdr:colOff>
          <xdr:row>1383</xdr:row>
          <xdr:rowOff>152400</xdr:rowOff>
        </xdr:to>
        <xdr:sp macro="" textlink="">
          <xdr:nvSpPr>
            <xdr:cNvPr id="15037" name="Button 2749" hidden="1">
              <a:extLst>
                <a:ext uri="{63B3BB69-23CF-44E3-9099-C40C66FF867C}">
                  <a14:compatExt spid="_x0000_s15037"/>
                </a:ext>
                <a:ext uri="{FF2B5EF4-FFF2-40B4-BE49-F238E27FC236}">
                  <a16:creationId xmlns:a16="http://schemas.microsoft.com/office/drawing/2014/main" id="{00000000-0008-0000-0100-0000BD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1383</xdr:row>
          <xdr:rowOff>152400</xdr:rowOff>
        </xdr:from>
        <xdr:to>
          <xdr:col>6</xdr:col>
          <xdr:colOff>752475</xdr:colOff>
          <xdr:row>1384</xdr:row>
          <xdr:rowOff>161925</xdr:rowOff>
        </xdr:to>
        <xdr:sp macro="" textlink="">
          <xdr:nvSpPr>
            <xdr:cNvPr id="15038" name="Button 2750" hidden="1">
              <a:extLst>
                <a:ext uri="{63B3BB69-23CF-44E3-9099-C40C66FF867C}">
                  <a14:compatExt spid="_x0000_s15038"/>
                </a:ext>
                <a:ext uri="{FF2B5EF4-FFF2-40B4-BE49-F238E27FC236}">
                  <a16:creationId xmlns:a16="http://schemas.microsoft.com/office/drawing/2014/main" id="{00000000-0008-0000-0100-0000BE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1275</xdr:row>
          <xdr:rowOff>47625</xdr:rowOff>
        </xdr:from>
        <xdr:to>
          <xdr:col>6</xdr:col>
          <xdr:colOff>752475</xdr:colOff>
          <xdr:row>1288</xdr:row>
          <xdr:rowOff>133350</xdr:rowOff>
        </xdr:to>
        <xdr:sp macro="" textlink="">
          <xdr:nvSpPr>
            <xdr:cNvPr id="15039" name="Button 2751" hidden="1">
              <a:extLst>
                <a:ext uri="{63B3BB69-23CF-44E3-9099-C40C66FF867C}">
                  <a14:compatExt spid="_x0000_s15039"/>
                </a:ext>
                <a:ext uri="{FF2B5EF4-FFF2-40B4-BE49-F238E27FC236}">
                  <a16:creationId xmlns:a16="http://schemas.microsoft.com/office/drawing/2014/main" id="{00000000-0008-0000-0100-0000BF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1383</xdr:row>
          <xdr:rowOff>9525</xdr:rowOff>
        </xdr:from>
        <xdr:to>
          <xdr:col>6</xdr:col>
          <xdr:colOff>752475</xdr:colOff>
          <xdr:row>1384</xdr:row>
          <xdr:rowOff>19050</xdr:rowOff>
        </xdr:to>
        <xdr:sp macro="" textlink="">
          <xdr:nvSpPr>
            <xdr:cNvPr id="15064" name="Button 2776" hidden="1">
              <a:extLst>
                <a:ext uri="{63B3BB69-23CF-44E3-9099-C40C66FF867C}">
                  <a14:compatExt spid="_x0000_s15064"/>
                </a:ext>
                <a:ext uri="{FF2B5EF4-FFF2-40B4-BE49-F238E27FC236}">
                  <a16:creationId xmlns:a16="http://schemas.microsoft.com/office/drawing/2014/main" id="{00000000-0008-0000-0100-0000D8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1384</xdr:row>
          <xdr:rowOff>19050</xdr:rowOff>
        </xdr:from>
        <xdr:to>
          <xdr:col>6</xdr:col>
          <xdr:colOff>752475</xdr:colOff>
          <xdr:row>1385</xdr:row>
          <xdr:rowOff>19050</xdr:rowOff>
        </xdr:to>
        <xdr:sp macro="" textlink="">
          <xdr:nvSpPr>
            <xdr:cNvPr id="15065" name="Button 2777" hidden="1">
              <a:extLst>
                <a:ext uri="{63B3BB69-23CF-44E3-9099-C40C66FF867C}">
                  <a14:compatExt spid="_x0000_s15065"/>
                </a:ext>
                <a:ext uri="{FF2B5EF4-FFF2-40B4-BE49-F238E27FC236}">
                  <a16:creationId xmlns:a16="http://schemas.microsoft.com/office/drawing/2014/main" id="{00000000-0008-0000-0100-0000D9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1275</xdr:row>
          <xdr:rowOff>66675</xdr:rowOff>
        </xdr:from>
        <xdr:to>
          <xdr:col>6</xdr:col>
          <xdr:colOff>752475</xdr:colOff>
          <xdr:row>1288</xdr:row>
          <xdr:rowOff>161925</xdr:rowOff>
        </xdr:to>
        <xdr:sp macro="" textlink="">
          <xdr:nvSpPr>
            <xdr:cNvPr id="15066" name="Button 2778" hidden="1">
              <a:extLst>
                <a:ext uri="{63B3BB69-23CF-44E3-9099-C40C66FF867C}">
                  <a14:compatExt spid="_x0000_s15066"/>
                </a:ext>
                <a:ext uri="{FF2B5EF4-FFF2-40B4-BE49-F238E27FC236}">
                  <a16:creationId xmlns:a16="http://schemas.microsoft.com/office/drawing/2014/main" id="{00000000-0008-0000-0100-0000DA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1385</xdr:row>
          <xdr:rowOff>47625</xdr:rowOff>
        </xdr:from>
        <xdr:to>
          <xdr:col>6</xdr:col>
          <xdr:colOff>752475</xdr:colOff>
          <xdr:row>1397</xdr:row>
          <xdr:rowOff>47625</xdr:rowOff>
        </xdr:to>
        <xdr:sp macro="" textlink="">
          <xdr:nvSpPr>
            <xdr:cNvPr id="15086" name="Button 2798" hidden="1">
              <a:extLst>
                <a:ext uri="{63B3BB69-23CF-44E3-9099-C40C66FF867C}">
                  <a14:compatExt spid="_x0000_s15086"/>
                </a:ext>
                <a:ext uri="{FF2B5EF4-FFF2-40B4-BE49-F238E27FC236}">
                  <a16:creationId xmlns:a16="http://schemas.microsoft.com/office/drawing/2014/main" id="{00000000-0008-0000-0100-0000EE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1397</xdr:row>
          <xdr:rowOff>47625</xdr:rowOff>
        </xdr:from>
        <xdr:to>
          <xdr:col>6</xdr:col>
          <xdr:colOff>752475</xdr:colOff>
          <xdr:row>1398</xdr:row>
          <xdr:rowOff>47625</xdr:rowOff>
        </xdr:to>
        <xdr:sp macro="" textlink="">
          <xdr:nvSpPr>
            <xdr:cNvPr id="15087" name="Button 2799" hidden="1">
              <a:extLst>
                <a:ext uri="{63B3BB69-23CF-44E3-9099-C40C66FF867C}">
                  <a14:compatExt spid="_x0000_s15087"/>
                </a:ext>
                <a:ext uri="{FF2B5EF4-FFF2-40B4-BE49-F238E27FC236}">
                  <a16:creationId xmlns:a16="http://schemas.microsoft.com/office/drawing/2014/main" id="{00000000-0008-0000-0100-0000EF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1288</xdr:row>
          <xdr:rowOff>104775</xdr:rowOff>
        </xdr:from>
        <xdr:to>
          <xdr:col>6</xdr:col>
          <xdr:colOff>752475</xdr:colOff>
          <xdr:row>1346</xdr:row>
          <xdr:rowOff>19050</xdr:rowOff>
        </xdr:to>
        <xdr:sp macro="" textlink="">
          <xdr:nvSpPr>
            <xdr:cNvPr id="15088" name="Button 2800" hidden="1">
              <a:extLst>
                <a:ext uri="{63B3BB69-23CF-44E3-9099-C40C66FF867C}">
                  <a14:compatExt spid="_x0000_s15088"/>
                </a:ext>
                <a:ext uri="{FF2B5EF4-FFF2-40B4-BE49-F238E27FC236}">
                  <a16:creationId xmlns:a16="http://schemas.microsoft.com/office/drawing/2014/main" id="{00000000-0008-0000-0100-0000F0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1397</xdr:row>
          <xdr:rowOff>76200</xdr:rowOff>
        </xdr:from>
        <xdr:to>
          <xdr:col>6</xdr:col>
          <xdr:colOff>752475</xdr:colOff>
          <xdr:row>1398</xdr:row>
          <xdr:rowOff>76200</xdr:rowOff>
        </xdr:to>
        <xdr:sp macro="" textlink="">
          <xdr:nvSpPr>
            <xdr:cNvPr id="15108" name="Button 2820" hidden="1">
              <a:extLst>
                <a:ext uri="{63B3BB69-23CF-44E3-9099-C40C66FF867C}">
                  <a14:compatExt spid="_x0000_s15108"/>
                </a:ext>
                <a:ext uri="{FF2B5EF4-FFF2-40B4-BE49-F238E27FC236}">
                  <a16:creationId xmlns:a16="http://schemas.microsoft.com/office/drawing/2014/main" id="{00000000-0008-0000-0100-000004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1398</xdr:row>
          <xdr:rowOff>76200</xdr:rowOff>
        </xdr:from>
        <xdr:to>
          <xdr:col>6</xdr:col>
          <xdr:colOff>752475</xdr:colOff>
          <xdr:row>1399</xdr:row>
          <xdr:rowOff>76200</xdr:rowOff>
        </xdr:to>
        <xdr:sp macro="" textlink="">
          <xdr:nvSpPr>
            <xdr:cNvPr id="15109" name="Button 2821" hidden="1">
              <a:extLst>
                <a:ext uri="{63B3BB69-23CF-44E3-9099-C40C66FF867C}">
                  <a14:compatExt spid="_x0000_s15109"/>
                </a:ext>
                <a:ext uri="{FF2B5EF4-FFF2-40B4-BE49-F238E27FC236}">
                  <a16:creationId xmlns:a16="http://schemas.microsoft.com/office/drawing/2014/main" id="{00000000-0008-0000-0100-000005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1289</xdr:row>
          <xdr:rowOff>133350</xdr:rowOff>
        </xdr:from>
        <xdr:to>
          <xdr:col>6</xdr:col>
          <xdr:colOff>752475</xdr:colOff>
          <xdr:row>1358</xdr:row>
          <xdr:rowOff>47625</xdr:rowOff>
        </xdr:to>
        <xdr:sp macro="" textlink="">
          <xdr:nvSpPr>
            <xdr:cNvPr id="15110" name="Button 2822" hidden="1">
              <a:extLst>
                <a:ext uri="{63B3BB69-23CF-44E3-9099-C40C66FF867C}">
                  <a14:compatExt spid="_x0000_s15110"/>
                </a:ext>
                <a:ext uri="{FF2B5EF4-FFF2-40B4-BE49-F238E27FC236}">
                  <a16:creationId xmlns:a16="http://schemas.microsoft.com/office/drawing/2014/main" id="{00000000-0008-0000-0100-000006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1397</xdr:row>
          <xdr:rowOff>95250</xdr:rowOff>
        </xdr:from>
        <xdr:to>
          <xdr:col>6</xdr:col>
          <xdr:colOff>752475</xdr:colOff>
          <xdr:row>1398</xdr:row>
          <xdr:rowOff>95250</xdr:rowOff>
        </xdr:to>
        <xdr:sp macro="" textlink="">
          <xdr:nvSpPr>
            <xdr:cNvPr id="15143" name="Button 2855" hidden="1">
              <a:extLst>
                <a:ext uri="{63B3BB69-23CF-44E3-9099-C40C66FF867C}">
                  <a14:compatExt spid="_x0000_s15143"/>
                </a:ext>
                <a:ext uri="{FF2B5EF4-FFF2-40B4-BE49-F238E27FC236}">
                  <a16:creationId xmlns:a16="http://schemas.microsoft.com/office/drawing/2014/main" id="{00000000-0008-0000-0100-000027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1398</xdr:row>
          <xdr:rowOff>95250</xdr:rowOff>
        </xdr:from>
        <xdr:to>
          <xdr:col>6</xdr:col>
          <xdr:colOff>752475</xdr:colOff>
          <xdr:row>1399</xdr:row>
          <xdr:rowOff>104775</xdr:rowOff>
        </xdr:to>
        <xdr:sp macro="" textlink="">
          <xdr:nvSpPr>
            <xdr:cNvPr id="15144" name="Button 2856" hidden="1">
              <a:extLst>
                <a:ext uri="{63B3BB69-23CF-44E3-9099-C40C66FF867C}">
                  <a14:compatExt spid="_x0000_s15144"/>
                </a:ext>
                <a:ext uri="{FF2B5EF4-FFF2-40B4-BE49-F238E27FC236}">
                  <a16:creationId xmlns:a16="http://schemas.microsoft.com/office/drawing/2014/main" id="{00000000-0008-0000-0100-000028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1289</xdr:row>
          <xdr:rowOff>152400</xdr:rowOff>
        </xdr:from>
        <xdr:to>
          <xdr:col>6</xdr:col>
          <xdr:colOff>752475</xdr:colOff>
          <xdr:row>1358</xdr:row>
          <xdr:rowOff>76200</xdr:rowOff>
        </xdr:to>
        <xdr:sp macro="" textlink="">
          <xdr:nvSpPr>
            <xdr:cNvPr id="15145" name="Button 2857" hidden="1">
              <a:extLst>
                <a:ext uri="{63B3BB69-23CF-44E3-9099-C40C66FF867C}">
                  <a14:compatExt spid="_x0000_s15145"/>
                </a:ext>
                <a:ext uri="{FF2B5EF4-FFF2-40B4-BE49-F238E27FC236}">
                  <a16:creationId xmlns:a16="http://schemas.microsoft.com/office/drawing/2014/main" id="{00000000-0008-0000-0100-000029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1398</xdr:row>
          <xdr:rowOff>123825</xdr:rowOff>
        </xdr:from>
        <xdr:to>
          <xdr:col>6</xdr:col>
          <xdr:colOff>752475</xdr:colOff>
          <xdr:row>1399</xdr:row>
          <xdr:rowOff>123825</xdr:rowOff>
        </xdr:to>
        <xdr:sp macro="" textlink="">
          <xdr:nvSpPr>
            <xdr:cNvPr id="15165" name="Button 2877" hidden="1">
              <a:extLst>
                <a:ext uri="{63B3BB69-23CF-44E3-9099-C40C66FF867C}">
                  <a14:compatExt spid="_x0000_s15165"/>
                </a:ext>
                <a:ext uri="{FF2B5EF4-FFF2-40B4-BE49-F238E27FC236}">
                  <a16:creationId xmlns:a16="http://schemas.microsoft.com/office/drawing/2014/main" id="{00000000-0008-0000-0100-00003D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1399</xdr:row>
          <xdr:rowOff>123825</xdr:rowOff>
        </xdr:from>
        <xdr:to>
          <xdr:col>6</xdr:col>
          <xdr:colOff>752475</xdr:colOff>
          <xdr:row>1400</xdr:row>
          <xdr:rowOff>133350</xdr:rowOff>
        </xdr:to>
        <xdr:sp macro="" textlink="">
          <xdr:nvSpPr>
            <xdr:cNvPr id="15166" name="Button 2878" hidden="1">
              <a:extLst>
                <a:ext uri="{63B3BB69-23CF-44E3-9099-C40C66FF867C}">
                  <a14:compatExt spid="_x0000_s15166"/>
                </a:ext>
                <a:ext uri="{FF2B5EF4-FFF2-40B4-BE49-F238E27FC236}">
                  <a16:creationId xmlns:a16="http://schemas.microsoft.com/office/drawing/2014/main" id="{00000000-0008-0000-0100-00003E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1346</xdr:row>
          <xdr:rowOff>19050</xdr:rowOff>
        </xdr:from>
        <xdr:to>
          <xdr:col>6</xdr:col>
          <xdr:colOff>752475</xdr:colOff>
          <xdr:row>1381</xdr:row>
          <xdr:rowOff>114300</xdr:rowOff>
        </xdr:to>
        <xdr:sp macro="" textlink="">
          <xdr:nvSpPr>
            <xdr:cNvPr id="15167" name="Button 2879" hidden="1">
              <a:extLst>
                <a:ext uri="{63B3BB69-23CF-44E3-9099-C40C66FF867C}">
                  <a14:compatExt spid="_x0000_s15167"/>
                </a:ext>
                <a:ext uri="{FF2B5EF4-FFF2-40B4-BE49-F238E27FC236}">
                  <a16:creationId xmlns:a16="http://schemas.microsoft.com/office/drawing/2014/main" id="{00000000-0008-0000-0100-00003F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1399</xdr:row>
          <xdr:rowOff>152400</xdr:rowOff>
        </xdr:from>
        <xdr:to>
          <xdr:col>6</xdr:col>
          <xdr:colOff>752475</xdr:colOff>
          <xdr:row>1400</xdr:row>
          <xdr:rowOff>152400</xdr:rowOff>
        </xdr:to>
        <xdr:sp macro="" textlink="">
          <xdr:nvSpPr>
            <xdr:cNvPr id="15188" name="Button 2900" hidden="1">
              <a:extLst>
                <a:ext uri="{63B3BB69-23CF-44E3-9099-C40C66FF867C}">
                  <a14:compatExt spid="_x0000_s15188"/>
                </a:ext>
                <a:ext uri="{FF2B5EF4-FFF2-40B4-BE49-F238E27FC236}">
                  <a16:creationId xmlns:a16="http://schemas.microsoft.com/office/drawing/2014/main" id="{00000000-0008-0000-0100-000054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1400</xdr:row>
          <xdr:rowOff>152400</xdr:rowOff>
        </xdr:from>
        <xdr:to>
          <xdr:col>6</xdr:col>
          <xdr:colOff>752475</xdr:colOff>
          <xdr:row>1401</xdr:row>
          <xdr:rowOff>161925</xdr:rowOff>
        </xdr:to>
        <xdr:sp macro="" textlink="">
          <xdr:nvSpPr>
            <xdr:cNvPr id="15189" name="Button 2901" hidden="1">
              <a:extLst>
                <a:ext uri="{63B3BB69-23CF-44E3-9099-C40C66FF867C}">
                  <a14:compatExt spid="_x0000_s15189"/>
                </a:ext>
                <a:ext uri="{FF2B5EF4-FFF2-40B4-BE49-F238E27FC236}">
                  <a16:creationId xmlns:a16="http://schemas.microsoft.com/office/drawing/2014/main" id="{00000000-0008-0000-0100-000055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1358</xdr:row>
          <xdr:rowOff>47625</xdr:rowOff>
        </xdr:from>
        <xdr:to>
          <xdr:col>6</xdr:col>
          <xdr:colOff>752475</xdr:colOff>
          <xdr:row>1382</xdr:row>
          <xdr:rowOff>133350</xdr:rowOff>
        </xdr:to>
        <xdr:sp macro="" textlink="">
          <xdr:nvSpPr>
            <xdr:cNvPr id="15190" name="Button 2902" hidden="1">
              <a:extLst>
                <a:ext uri="{63B3BB69-23CF-44E3-9099-C40C66FF867C}">
                  <a14:compatExt spid="_x0000_s15190"/>
                </a:ext>
                <a:ext uri="{FF2B5EF4-FFF2-40B4-BE49-F238E27FC236}">
                  <a16:creationId xmlns:a16="http://schemas.microsoft.com/office/drawing/2014/main" id="{00000000-0008-0000-0100-000056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1401</xdr:row>
          <xdr:rowOff>19050</xdr:rowOff>
        </xdr:from>
        <xdr:to>
          <xdr:col>6</xdr:col>
          <xdr:colOff>752475</xdr:colOff>
          <xdr:row>1402</xdr:row>
          <xdr:rowOff>19050</xdr:rowOff>
        </xdr:to>
        <xdr:sp macro="" textlink="">
          <xdr:nvSpPr>
            <xdr:cNvPr id="15225" name="Button 2937" hidden="1">
              <a:extLst>
                <a:ext uri="{63B3BB69-23CF-44E3-9099-C40C66FF867C}">
                  <a14:compatExt spid="_x0000_s15225"/>
                </a:ext>
                <a:ext uri="{FF2B5EF4-FFF2-40B4-BE49-F238E27FC236}">
                  <a16:creationId xmlns:a16="http://schemas.microsoft.com/office/drawing/2014/main" id="{00000000-0008-0000-0100-000079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1402</xdr:row>
          <xdr:rowOff>19050</xdr:rowOff>
        </xdr:from>
        <xdr:to>
          <xdr:col>6</xdr:col>
          <xdr:colOff>752475</xdr:colOff>
          <xdr:row>1403</xdr:row>
          <xdr:rowOff>19050</xdr:rowOff>
        </xdr:to>
        <xdr:sp macro="" textlink="">
          <xdr:nvSpPr>
            <xdr:cNvPr id="15226" name="Button 2938" hidden="1">
              <a:extLst>
                <a:ext uri="{63B3BB69-23CF-44E3-9099-C40C66FF867C}">
                  <a14:compatExt spid="_x0000_s15226"/>
                </a:ext>
                <a:ext uri="{FF2B5EF4-FFF2-40B4-BE49-F238E27FC236}">
                  <a16:creationId xmlns:a16="http://schemas.microsoft.com/office/drawing/2014/main" id="{00000000-0008-0000-0100-00007A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1381</xdr:row>
          <xdr:rowOff>76200</xdr:rowOff>
        </xdr:from>
        <xdr:to>
          <xdr:col>6</xdr:col>
          <xdr:colOff>752475</xdr:colOff>
          <xdr:row>1383</xdr:row>
          <xdr:rowOff>161925</xdr:rowOff>
        </xdr:to>
        <xdr:sp macro="" textlink="">
          <xdr:nvSpPr>
            <xdr:cNvPr id="15227" name="Button 2939" hidden="1">
              <a:extLst>
                <a:ext uri="{63B3BB69-23CF-44E3-9099-C40C66FF867C}">
                  <a14:compatExt spid="_x0000_s15227"/>
                </a:ext>
                <a:ext uri="{FF2B5EF4-FFF2-40B4-BE49-F238E27FC236}">
                  <a16:creationId xmlns:a16="http://schemas.microsoft.com/office/drawing/2014/main" id="{00000000-0008-0000-0100-00007B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1404</xdr:row>
          <xdr:rowOff>47625</xdr:rowOff>
        </xdr:from>
        <xdr:to>
          <xdr:col>6</xdr:col>
          <xdr:colOff>752475</xdr:colOff>
          <xdr:row>1405</xdr:row>
          <xdr:rowOff>47625</xdr:rowOff>
        </xdr:to>
        <xdr:sp macro="" textlink="">
          <xdr:nvSpPr>
            <xdr:cNvPr id="15248" name="Button 2960" hidden="1">
              <a:extLst>
                <a:ext uri="{63B3BB69-23CF-44E3-9099-C40C66FF867C}">
                  <a14:compatExt spid="_x0000_s15248"/>
                </a:ext>
                <a:ext uri="{FF2B5EF4-FFF2-40B4-BE49-F238E27FC236}">
                  <a16:creationId xmlns:a16="http://schemas.microsoft.com/office/drawing/2014/main" id="{00000000-0008-0000-0100-000090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1405</xdr:row>
          <xdr:rowOff>47625</xdr:rowOff>
        </xdr:from>
        <xdr:to>
          <xdr:col>6</xdr:col>
          <xdr:colOff>752475</xdr:colOff>
          <xdr:row>1406</xdr:row>
          <xdr:rowOff>47625</xdr:rowOff>
        </xdr:to>
        <xdr:sp macro="" textlink="">
          <xdr:nvSpPr>
            <xdr:cNvPr id="15249" name="Button 2961" hidden="1">
              <a:extLst>
                <a:ext uri="{63B3BB69-23CF-44E3-9099-C40C66FF867C}">
                  <a14:compatExt spid="_x0000_s15249"/>
                </a:ext>
                <a:ext uri="{FF2B5EF4-FFF2-40B4-BE49-F238E27FC236}">
                  <a16:creationId xmlns:a16="http://schemas.microsoft.com/office/drawing/2014/main" id="{00000000-0008-0000-0100-000091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1384</xdr:row>
          <xdr:rowOff>114300</xdr:rowOff>
        </xdr:from>
        <xdr:to>
          <xdr:col>6</xdr:col>
          <xdr:colOff>752475</xdr:colOff>
          <xdr:row>1398</xdr:row>
          <xdr:rowOff>28575</xdr:rowOff>
        </xdr:to>
        <xdr:sp macro="" textlink="">
          <xdr:nvSpPr>
            <xdr:cNvPr id="15250" name="Button 2962" hidden="1">
              <a:extLst>
                <a:ext uri="{63B3BB69-23CF-44E3-9099-C40C66FF867C}">
                  <a14:compatExt spid="_x0000_s15250"/>
                </a:ext>
                <a:ext uri="{FF2B5EF4-FFF2-40B4-BE49-F238E27FC236}">
                  <a16:creationId xmlns:a16="http://schemas.microsoft.com/office/drawing/2014/main" id="{00000000-0008-0000-0100-000092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1405</xdr:row>
          <xdr:rowOff>76200</xdr:rowOff>
        </xdr:from>
        <xdr:to>
          <xdr:col>6</xdr:col>
          <xdr:colOff>752475</xdr:colOff>
          <xdr:row>1406</xdr:row>
          <xdr:rowOff>76200</xdr:rowOff>
        </xdr:to>
        <xdr:sp macro="" textlink="">
          <xdr:nvSpPr>
            <xdr:cNvPr id="15278" name="Button 2990" hidden="1">
              <a:extLst>
                <a:ext uri="{63B3BB69-23CF-44E3-9099-C40C66FF867C}">
                  <a14:compatExt spid="_x0000_s15278"/>
                </a:ext>
                <a:ext uri="{FF2B5EF4-FFF2-40B4-BE49-F238E27FC236}">
                  <a16:creationId xmlns:a16="http://schemas.microsoft.com/office/drawing/2014/main" id="{00000000-0008-0000-0100-0000AE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1406</xdr:row>
          <xdr:rowOff>76200</xdr:rowOff>
        </xdr:from>
        <xdr:to>
          <xdr:col>6</xdr:col>
          <xdr:colOff>752475</xdr:colOff>
          <xdr:row>1407</xdr:row>
          <xdr:rowOff>76200</xdr:rowOff>
        </xdr:to>
        <xdr:sp macro="" textlink="">
          <xdr:nvSpPr>
            <xdr:cNvPr id="15279" name="Button 2991" hidden="1">
              <a:extLst>
                <a:ext uri="{63B3BB69-23CF-44E3-9099-C40C66FF867C}">
                  <a14:compatExt spid="_x0000_s15279"/>
                </a:ext>
                <a:ext uri="{FF2B5EF4-FFF2-40B4-BE49-F238E27FC236}">
                  <a16:creationId xmlns:a16="http://schemas.microsoft.com/office/drawing/2014/main" id="{00000000-0008-0000-0100-0000AF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1385</xdr:row>
          <xdr:rowOff>133350</xdr:rowOff>
        </xdr:from>
        <xdr:to>
          <xdr:col>6</xdr:col>
          <xdr:colOff>752475</xdr:colOff>
          <xdr:row>1399</xdr:row>
          <xdr:rowOff>57150</xdr:rowOff>
        </xdr:to>
        <xdr:sp macro="" textlink="">
          <xdr:nvSpPr>
            <xdr:cNvPr id="15280" name="Button 2992" hidden="1">
              <a:extLst>
                <a:ext uri="{63B3BB69-23CF-44E3-9099-C40C66FF867C}">
                  <a14:compatExt spid="_x0000_s15280"/>
                </a:ext>
                <a:ext uri="{FF2B5EF4-FFF2-40B4-BE49-F238E27FC236}">
                  <a16:creationId xmlns:a16="http://schemas.microsoft.com/office/drawing/2014/main" id="{00000000-0008-0000-0100-0000B0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1405</xdr:row>
          <xdr:rowOff>104775</xdr:rowOff>
        </xdr:from>
        <xdr:to>
          <xdr:col>6</xdr:col>
          <xdr:colOff>752475</xdr:colOff>
          <xdr:row>1406</xdr:row>
          <xdr:rowOff>104775</xdr:rowOff>
        </xdr:to>
        <xdr:sp macro="" textlink="">
          <xdr:nvSpPr>
            <xdr:cNvPr id="15305" name="Button 3017" hidden="1">
              <a:extLst>
                <a:ext uri="{63B3BB69-23CF-44E3-9099-C40C66FF867C}">
                  <a14:compatExt spid="_x0000_s15305"/>
                </a:ext>
                <a:ext uri="{FF2B5EF4-FFF2-40B4-BE49-F238E27FC236}">
                  <a16:creationId xmlns:a16="http://schemas.microsoft.com/office/drawing/2014/main" id="{00000000-0008-0000-0100-0000C9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1406</xdr:row>
          <xdr:rowOff>104775</xdr:rowOff>
        </xdr:from>
        <xdr:to>
          <xdr:col>6</xdr:col>
          <xdr:colOff>752475</xdr:colOff>
          <xdr:row>1407</xdr:row>
          <xdr:rowOff>114300</xdr:rowOff>
        </xdr:to>
        <xdr:sp macro="" textlink="">
          <xdr:nvSpPr>
            <xdr:cNvPr id="15306" name="Button 3018" hidden="1">
              <a:extLst>
                <a:ext uri="{63B3BB69-23CF-44E3-9099-C40C66FF867C}">
                  <a14:compatExt spid="_x0000_s15306"/>
                </a:ext>
                <a:ext uri="{FF2B5EF4-FFF2-40B4-BE49-F238E27FC236}">
                  <a16:creationId xmlns:a16="http://schemas.microsoft.com/office/drawing/2014/main" id="{00000000-0008-0000-0100-0000CA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1385</xdr:row>
          <xdr:rowOff>161925</xdr:rowOff>
        </xdr:from>
        <xdr:to>
          <xdr:col>6</xdr:col>
          <xdr:colOff>752475</xdr:colOff>
          <xdr:row>1399</xdr:row>
          <xdr:rowOff>76200</xdr:rowOff>
        </xdr:to>
        <xdr:sp macro="" textlink="">
          <xdr:nvSpPr>
            <xdr:cNvPr id="15307" name="Button 3019" hidden="1">
              <a:extLst>
                <a:ext uri="{63B3BB69-23CF-44E3-9099-C40C66FF867C}">
                  <a14:compatExt spid="_x0000_s15307"/>
                </a:ext>
                <a:ext uri="{FF2B5EF4-FFF2-40B4-BE49-F238E27FC236}">
                  <a16:creationId xmlns:a16="http://schemas.microsoft.com/office/drawing/2014/main" id="{00000000-0008-0000-0100-0000CB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1405</xdr:row>
          <xdr:rowOff>123825</xdr:rowOff>
        </xdr:from>
        <xdr:to>
          <xdr:col>6</xdr:col>
          <xdr:colOff>752475</xdr:colOff>
          <xdr:row>1406</xdr:row>
          <xdr:rowOff>133350</xdr:rowOff>
        </xdr:to>
        <xdr:sp macro="" textlink="">
          <xdr:nvSpPr>
            <xdr:cNvPr id="15329" name="Button 3041" hidden="1">
              <a:extLst>
                <a:ext uri="{63B3BB69-23CF-44E3-9099-C40C66FF867C}">
                  <a14:compatExt spid="_x0000_s15329"/>
                </a:ext>
                <a:ext uri="{FF2B5EF4-FFF2-40B4-BE49-F238E27FC236}">
                  <a16:creationId xmlns:a16="http://schemas.microsoft.com/office/drawing/2014/main" id="{00000000-0008-0000-0100-0000E1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1406</xdr:row>
          <xdr:rowOff>133350</xdr:rowOff>
        </xdr:from>
        <xdr:to>
          <xdr:col>6</xdr:col>
          <xdr:colOff>752475</xdr:colOff>
          <xdr:row>1407</xdr:row>
          <xdr:rowOff>133350</xdr:rowOff>
        </xdr:to>
        <xdr:sp macro="" textlink="">
          <xdr:nvSpPr>
            <xdr:cNvPr id="15330" name="Button 3042" hidden="1">
              <a:extLst>
                <a:ext uri="{63B3BB69-23CF-44E3-9099-C40C66FF867C}">
                  <a14:compatExt spid="_x0000_s15330"/>
                </a:ext>
                <a:ext uri="{FF2B5EF4-FFF2-40B4-BE49-F238E27FC236}">
                  <a16:creationId xmlns:a16="http://schemas.microsoft.com/office/drawing/2014/main" id="{00000000-0008-0000-0100-0000E2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1397</xdr:row>
          <xdr:rowOff>19050</xdr:rowOff>
        </xdr:from>
        <xdr:to>
          <xdr:col>6</xdr:col>
          <xdr:colOff>752475</xdr:colOff>
          <xdr:row>1399</xdr:row>
          <xdr:rowOff>114300</xdr:rowOff>
        </xdr:to>
        <xdr:sp macro="" textlink="">
          <xdr:nvSpPr>
            <xdr:cNvPr id="15331" name="Button 3043" hidden="1">
              <a:extLst>
                <a:ext uri="{63B3BB69-23CF-44E3-9099-C40C66FF867C}">
                  <a14:compatExt spid="_x0000_s15331"/>
                </a:ext>
                <a:ext uri="{FF2B5EF4-FFF2-40B4-BE49-F238E27FC236}">
                  <a16:creationId xmlns:a16="http://schemas.microsoft.com/office/drawing/2014/main" id="{00000000-0008-0000-0100-0000E3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1405</xdr:row>
          <xdr:rowOff>152400</xdr:rowOff>
        </xdr:from>
        <xdr:to>
          <xdr:col>6</xdr:col>
          <xdr:colOff>752475</xdr:colOff>
          <xdr:row>1406</xdr:row>
          <xdr:rowOff>152400</xdr:rowOff>
        </xdr:to>
        <xdr:sp macro="" textlink="">
          <xdr:nvSpPr>
            <xdr:cNvPr id="15356" name="Button 3068" hidden="1">
              <a:extLst>
                <a:ext uri="{63B3BB69-23CF-44E3-9099-C40C66FF867C}">
                  <a14:compatExt spid="_x0000_s15356"/>
                </a:ext>
                <a:ext uri="{FF2B5EF4-FFF2-40B4-BE49-F238E27FC236}">
                  <a16:creationId xmlns:a16="http://schemas.microsoft.com/office/drawing/2014/main" id="{00000000-0008-0000-0100-0000FC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1406</xdr:row>
          <xdr:rowOff>152400</xdr:rowOff>
        </xdr:from>
        <xdr:to>
          <xdr:col>6</xdr:col>
          <xdr:colOff>752475</xdr:colOff>
          <xdr:row>1407</xdr:row>
          <xdr:rowOff>161925</xdr:rowOff>
        </xdr:to>
        <xdr:sp macro="" textlink="">
          <xdr:nvSpPr>
            <xdr:cNvPr id="15357" name="Button 3069" hidden="1">
              <a:extLst>
                <a:ext uri="{63B3BB69-23CF-44E3-9099-C40C66FF867C}">
                  <a14:compatExt spid="_x0000_s15357"/>
                </a:ext>
                <a:ext uri="{FF2B5EF4-FFF2-40B4-BE49-F238E27FC236}">
                  <a16:creationId xmlns:a16="http://schemas.microsoft.com/office/drawing/2014/main" id="{00000000-0008-0000-0100-0000F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1397</xdr:row>
          <xdr:rowOff>47625</xdr:rowOff>
        </xdr:from>
        <xdr:to>
          <xdr:col>6</xdr:col>
          <xdr:colOff>752475</xdr:colOff>
          <xdr:row>1399</xdr:row>
          <xdr:rowOff>133350</xdr:rowOff>
        </xdr:to>
        <xdr:sp macro="" textlink="">
          <xdr:nvSpPr>
            <xdr:cNvPr id="15358" name="Button 3070" hidden="1">
              <a:extLst>
                <a:ext uri="{63B3BB69-23CF-44E3-9099-C40C66FF867C}">
                  <a14:compatExt spid="_x0000_s15358"/>
                </a:ext>
                <a:ext uri="{FF2B5EF4-FFF2-40B4-BE49-F238E27FC236}">
                  <a16:creationId xmlns:a16="http://schemas.microsoft.com/office/drawing/2014/main" id="{00000000-0008-0000-0100-0000FE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1407</xdr:row>
          <xdr:rowOff>19050</xdr:rowOff>
        </xdr:from>
        <xdr:to>
          <xdr:col>6</xdr:col>
          <xdr:colOff>752475</xdr:colOff>
          <xdr:row>1424</xdr:row>
          <xdr:rowOff>19050</xdr:rowOff>
        </xdr:to>
        <xdr:sp macro="" textlink="">
          <xdr:nvSpPr>
            <xdr:cNvPr id="16405" name="Button 3093" hidden="1">
              <a:extLst>
                <a:ext uri="{63B3BB69-23CF-44E3-9099-C40C66FF867C}">
                  <a14:compatExt spid="_x0000_s16405"/>
                </a:ext>
                <a:ext uri="{FF2B5EF4-FFF2-40B4-BE49-F238E27FC236}">
                  <a16:creationId xmlns:a16="http://schemas.microsoft.com/office/drawing/2014/main" id="{00000000-0008-0000-0100-000015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1424</xdr:row>
          <xdr:rowOff>19050</xdr:rowOff>
        </xdr:from>
        <xdr:to>
          <xdr:col>6</xdr:col>
          <xdr:colOff>752475</xdr:colOff>
          <xdr:row>1425</xdr:row>
          <xdr:rowOff>19050</xdr:rowOff>
        </xdr:to>
        <xdr:sp macro="" textlink="">
          <xdr:nvSpPr>
            <xdr:cNvPr id="16406" name="Button 3094" hidden="1">
              <a:extLst>
                <a:ext uri="{63B3BB69-23CF-44E3-9099-C40C66FF867C}">
                  <a14:compatExt spid="_x0000_s16406"/>
                </a:ext>
                <a:ext uri="{FF2B5EF4-FFF2-40B4-BE49-F238E27FC236}">
                  <a16:creationId xmlns:a16="http://schemas.microsoft.com/office/drawing/2014/main" id="{00000000-0008-0000-0100-000016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1398</xdr:row>
          <xdr:rowOff>76200</xdr:rowOff>
        </xdr:from>
        <xdr:to>
          <xdr:col>6</xdr:col>
          <xdr:colOff>752475</xdr:colOff>
          <xdr:row>1400</xdr:row>
          <xdr:rowOff>161925</xdr:rowOff>
        </xdr:to>
        <xdr:sp macro="" textlink="">
          <xdr:nvSpPr>
            <xdr:cNvPr id="16407" name="Button 3095" hidden="1">
              <a:extLst>
                <a:ext uri="{63B3BB69-23CF-44E3-9099-C40C66FF867C}">
                  <a14:compatExt spid="_x0000_s16407"/>
                </a:ext>
                <a:ext uri="{FF2B5EF4-FFF2-40B4-BE49-F238E27FC236}">
                  <a16:creationId xmlns:a16="http://schemas.microsoft.com/office/drawing/2014/main" id="{00000000-0008-0000-0100-000017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1424</xdr:row>
          <xdr:rowOff>47625</xdr:rowOff>
        </xdr:from>
        <xdr:to>
          <xdr:col>6</xdr:col>
          <xdr:colOff>752475</xdr:colOff>
          <xdr:row>1425</xdr:row>
          <xdr:rowOff>47625</xdr:rowOff>
        </xdr:to>
        <xdr:sp macro="" textlink="">
          <xdr:nvSpPr>
            <xdr:cNvPr id="16429" name="Button 3117" hidden="1">
              <a:extLst>
                <a:ext uri="{63B3BB69-23CF-44E3-9099-C40C66FF867C}">
                  <a14:compatExt spid="_x0000_s16429"/>
                </a:ext>
                <a:ext uri="{FF2B5EF4-FFF2-40B4-BE49-F238E27FC236}">
                  <a16:creationId xmlns:a16="http://schemas.microsoft.com/office/drawing/2014/main" id="{00000000-0008-0000-0100-00002D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1425</xdr:row>
          <xdr:rowOff>47625</xdr:rowOff>
        </xdr:from>
        <xdr:to>
          <xdr:col>6</xdr:col>
          <xdr:colOff>752475</xdr:colOff>
          <xdr:row>1426</xdr:row>
          <xdr:rowOff>47625</xdr:rowOff>
        </xdr:to>
        <xdr:sp macro="" textlink="">
          <xdr:nvSpPr>
            <xdr:cNvPr id="16430" name="Button 3118" hidden="1">
              <a:extLst>
                <a:ext uri="{63B3BB69-23CF-44E3-9099-C40C66FF867C}">
                  <a14:compatExt spid="_x0000_s16430"/>
                </a:ext>
                <a:ext uri="{FF2B5EF4-FFF2-40B4-BE49-F238E27FC236}">
                  <a16:creationId xmlns:a16="http://schemas.microsoft.com/office/drawing/2014/main" id="{00000000-0008-0000-0100-00002E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1399</xdr:row>
          <xdr:rowOff>104775</xdr:rowOff>
        </xdr:from>
        <xdr:to>
          <xdr:col>6</xdr:col>
          <xdr:colOff>752475</xdr:colOff>
          <xdr:row>1402</xdr:row>
          <xdr:rowOff>19050</xdr:rowOff>
        </xdr:to>
        <xdr:sp macro="" textlink="">
          <xdr:nvSpPr>
            <xdr:cNvPr id="16431" name="Button 3119" hidden="1">
              <a:extLst>
                <a:ext uri="{63B3BB69-23CF-44E3-9099-C40C66FF867C}">
                  <a14:compatExt spid="_x0000_s16431"/>
                </a:ext>
                <a:ext uri="{FF2B5EF4-FFF2-40B4-BE49-F238E27FC236}">
                  <a16:creationId xmlns:a16="http://schemas.microsoft.com/office/drawing/2014/main" id="{00000000-0008-0000-0100-00002F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1424</xdr:row>
          <xdr:rowOff>66675</xdr:rowOff>
        </xdr:from>
        <xdr:to>
          <xdr:col>6</xdr:col>
          <xdr:colOff>752475</xdr:colOff>
          <xdr:row>1425</xdr:row>
          <xdr:rowOff>76200</xdr:rowOff>
        </xdr:to>
        <xdr:sp macro="" textlink="">
          <xdr:nvSpPr>
            <xdr:cNvPr id="16452" name="Button 3140" hidden="1">
              <a:extLst>
                <a:ext uri="{63B3BB69-23CF-44E3-9099-C40C66FF867C}">
                  <a14:compatExt spid="_x0000_s16452"/>
                </a:ext>
                <a:ext uri="{FF2B5EF4-FFF2-40B4-BE49-F238E27FC236}">
                  <a16:creationId xmlns:a16="http://schemas.microsoft.com/office/drawing/2014/main" id="{00000000-0008-0000-0100-000044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1425</xdr:row>
          <xdr:rowOff>76200</xdr:rowOff>
        </xdr:from>
        <xdr:to>
          <xdr:col>6</xdr:col>
          <xdr:colOff>752475</xdr:colOff>
          <xdr:row>1426</xdr:row>
          <xdr:rowOff>76200</xdr:rowOff>
        </xdr:to>
        <xdr:sp macro="" textlink="">
          <xdr:nvSpPr>
            <xdr:cNvPr id="16453" name="Button 3141" hidden="1">
              <a:extLst>
                <a:ext uri="{63B3BB69-23CF-44E3-9099-C40C66FF867C}">
                  <a14:compatExt spid="_x0000_s16453"/>
                </a:ext>
                <a:ext uri="{FF2B5EF4-FFF2-40B4-BE49-F238E27FC236}">
                  <a16:creationId xmlns:a16="http://schemas.microsoft.com/office/drawing/2014/main" id="{00000000-0008-0000-0100-000045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1399</xdr:row>
          <xdr:rowOff>123825</xdr:rowOff>
        </xdr:from>
        <xdr:to>
          <xdr:col>6</xdr:col>
          <xdr:colOff>752475</xdr:colOff>
          <xdr:row>1402</xdr:row>
          <xdr:rowOff>47625</xdr:rowOff>
        </xdr:to>
        <xdr:sp macro="" textlink="">
          <xdr:nvSpPr>
            <xdr:cNvPr id="16454" name="Button 3142" hidden="1">
              <a:extLst>
                <a:ext uri="{63B3BB69-23CF-44E3-9099-C40C66FF867C}">
                  <a14:compatExt spid="_x0000_s16454"/>
                </a:ext>
                <a:ext uri="{FF2B5EF4-FFF2-40B4-BE49-F238E27FC236}">
                  <a16:creationId xmlns:a16="http://schemas.microsoft.com/office/drawing/2014/main" id="{00000000-0008-0000-0100-000046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1429</xdr:row>
          <xdr:rowOff>114300</xdr:rowOff>
        </xdr:from>
        <xdr:to>
          <xdr:col>6</xdr:col>
          <xdr:colOff>752475</xdr:colOff>
          <xdr:row>1430</xdr:row>
          <xdr:rowOff>114300</xdr:rowOff>
        </xdr:to>
        <xdr:sp macro="" textlink="">
          <xdr:nvSpPr>
            <xdr:cNvPr id="16473" name="Button 3161" hidden="1">
              <a:extLst>
                <a:ext uri="{63B3BB69-23CF-44E3-9099-C40C66FF867C}">
                  <a14:compatExt spid="_x0000_s16473"/>
                </a:ext>
                <a:ext uri="{FF2B5EF4-FFF2-40B4-BE49-F238E27FC236}">
                  <a16:creationId xmlns:a16="http://schemas.microsoft.com/office/drawing/2014/main" id="{00000000-0008-0000-0100-000059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1430</xdr:row>
          <xdr:rowOff>114300</xdr:rowOff>
        </xdr:from>
        <xdr:to>
          <xdr:col>6</xdr:col>
          <xdr:colOff>752475</xdr:colOff>
          <xdr:row>1431</xdr:row>
          <xdr:rowOff>114300</xdr:rowOff>
        </xdr:to>
        <xdr:sp macro="" textlink="">
          <xdr:nvSpPr>
            <xdr:cNvPr id="16474" name="Button 3162" hidden="1">
              <a:extLst>
                <a:ext uri="{63B3BB69-23CF-44E3-9099-C40C66FF867C}">
                  <a14:compatExt spid="_x0000_s16474"/>
                </a:ext>
                <a:ext uri="{FF2B5EF4-FFF2-40B4-BE49-F238E27FC236}">
                  <a16:creationId xmlns:a16="http://schemas.microsoft.com/office/drawing/2014/main" id="{00000000-0008-0000-0100-00005A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1405</xdr:row>
          <xdr:rowOff>9525</xdr:rowOff>
        </xdr:from>
        <xdr:to>
          <xdr:col>6</xdr:col>
          <xdr:colOff>752475</xdr:colOff>
          <xdr:row>1407</xdr:row>
          <xdr:rowOff>95250</xdr:rowOff>
        </xdr:to>
        <xdr:sp macro="" textlink="">
          <xdr:nvSpPr>
            <xdr:cNvPr id="16475" name="Button 3163" hidden="1">
              <a:extLst>
                <a:ext uri="{63B3BB69-23CF-44E3-9099-C40C66FF867C}">
                  <a14:compatExt spid="_x0000_s16475"/>
                </a:ext>
                <a:ext uri="{FF2B5EF4-FFF2-40B4-BE49-F238E27FC236}">
                  <a16:creationId xmlns:a16="http://schemas.microsoft.com/office/drawing/2014/main" id="{00000000-0008-0000-0100-00005B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1442</xdr:row>
          <xdr:rowOff>152400</xdr:rowOff>
        </xdr:from>
        <xdr:to>
          <xdr:col>6</xdr:col>
          <xdr:colOff>752475</xdr:colOff>
          <xdr:row>1443</xdr:row>
          <xdr:rowOff>152400</xdr:rowOff>
        </xdr:to>
        <xdr:sp macro="" textlink="">
          <xdr:nvSpPr>
            <xdr:cNvPr id="16498" name="Button 3186" hidden="1">
              <a:extLst>
                <a:ext uri="{63B3BB69-23CF-44E3-9099-C40C66FF867C}">
                  <a14:compatExt spid="_x0000_s16498"/>
                </a:ext>
                <a:ext uri="{FF2B5EF4-FFF2-40B4-BE49-F238E27FC236}">
                  <a16:creationId xmlns:a16="http://schemas.microsoft.com/office/drawing/2014/main" id="{00000000-0008-0000-0100-000072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1443</xdr:row>
          <xdr:rowOff>152400</xdr:rowOff>
        </xdr:from>
        <xdr:to>
          <xdr:col>6</xdr:col>
          <xdr:colOff>752475</xdr:colOff>
          <xdr:row>1444</xdr:row>
          <xdr:rowOff>161925</xdr:rowOff>
        </xdr:to>
        <xdr:sp macro="" textlink="">
          <xdr:nvSpPr>
            <xdr:cNvPr id="16499" name="Button 3187" hidden="1">
              <a:extLst>
                <a:ext uri="{63B3BB69-23CF-44E3-9099-C40C66FF867C}">
                  <a14:compatExt spid="_x0000_s16499"/>
                </a:ext>
                <a:ext uri="{FF2B5EF4-FFF2-40B4-BE49-F238E27FC236}">
                  <a16:creationId xmlns:a16="http://schemas.microsoft.com/office/drawing/2014/main" id="{00000000-0008-0000-0100-000073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1432</xdr:row>
          <xdr:rowOff>47625</xdr:rowOff>
        </xdr:from>
        <xdr:to>
          <xdr:col>6</xdr:col>
          <xdr:colOff>752475</xdr:colOff>
          <xdr:row>1435</xdr:row>
          <xdr:rowOff>142875</xdr:rowOff>
        </xdr:to>
        <xdr:sp macro="" textlink="">
          <xdr:nvSpPr>
            <xdr:cNvPr id="16500" name="Button 3188" hidden="1">
              <a:extLst>
                <a:ext uri="{63B3BB69-23CF-44E3-9099-C40C66FF867C}">
                  <a14:compatExt spid="_x0000_s16500"/>
                </a:ext>
                <a:ext uri="{FF2B5EF4-FFF2-40B4-BE49-F238E27FC236}">
                  <a16:creationId xmlns:a16="http://schemas.microsoft.com/office/drawing/2014/main" id="{00000000-0008-0000-0100-000074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1477</xdr:row>
          <xdr:rowOff>76200</xdr:rowOff>
        </xdr:from>
        <xdr:to>
          <xdr:col>6</xdr:col>
          <xdr:colOff>752475</xdr:colOff>
          <xdr:row>1478</xdr:row>
          <xdr:rowOff>76200</xdr:rowOff>
        </xdr:to>
        <xdr:sp macro="" textlink="">
          <xdr:nvSpPr>
            <xdr:cNvPr id="16535" name="Button 3223" hidden="1">
              <a:extLst>
                <a:ext uri="{63B3BB69-23CF-44E3-9099-C40C66FF867C}">
                  <a14:compatExt spid="_x0000_s16535"/>
                </a:ext>
                <a:ext uri="{FF2B5EF4-FFF2-40B4-BE49-F238E27FC236}">
                  <a16:creationId xmlns:a16="http://schemas.microsoft.com/office/drawing/2014/main" id="{00000000-0008-0000-0100-000097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1478</xdr:row>
          <xdr:rowOff>76200</xdr:rowOff>
        </xdr:from>
        <xdr:to>
          <xdr:col>6</xdr:col>
          <xdr:colOff>752475</xdr:colOff>
          <xdr:row>1479</xdr:row>
          <xdr:rowOff>85725</xdr:rowOff>
        </xdr:to>
        <xdr:sp macro="" textlink="">
          <xdr:nvSpPr>
            <xdr:cNvPr id="16536" name="Button 3224" hidden="1">
              <a:extLst>
                <a:ext uri="{63B3BB69-23CF-44E3-9099-C40C66FF867C}">
                  <a14:compatExt spid="_x0000_s16536"/>
                </a:ext>
                <a:ext uri="{FF2B5EF4-FFF2-40B4-BE49-F238E27FC236}">
                  <a16:creationId xmlns:a16="http://schemas.microsoft.com/office/drawing/2014/main" id="{00000000-0008-0000-0100-000098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1468</xdr:row>
          <xdr:rowOff>142875</xdr:rowOff>
        </xdr:from>
        <xdr:to>
          <xdr:col>6</xdr:col>
          <xdr:colOff>752475</xdr:colOff>
          <xdr:row>1471</xdr:row>
          <xdr:rowOff>57150</xdr:rowOff>
        </xdr:to>
        <xdr:sp macro="" textlink="">
          <xdr:nvSpPr>
            <xdr:cNvPr id="16537" name="Button 3225" hidden="1">
              <a:extLst>
                <a:ext uri="{63B3BB69-23CF-44E3-9099-C40C66FF867C}">
                  <a14:compatExt spid="_x0000_s16537"/>
                </a:ext>
                <a:ext uri="{FF2B5EF4-FFF2-40B4-BE49-F238E27FC236}">
                  <a16:creationId xmlns:a16="http://schemas.microsoft.com/office/drawing/2014/main" id="{00000000-0008-0000-0100-000099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1166</xdr:row>
          <xdr:rowOff>104775</xdr:rowOff>
        </xdr:from>
        <xdr:to>
          <xdr:col>6</xdr:col>
          <xdr:colOff>752475</xdr:colOff>
          <xdr:row>1167</xdr:row>
          <xdr:rowOff>104775</xdr:rowOff>
        </xdr:to>
        <xdr:sp macro="" textlink="">
          <xdr:nvSpPr>
            <xdr:cNvPr id="16552" name="Button 3240" hidden="1">
              <a:extLst>
                <a:ext uri="{63B3BB69-23CF-44E3-9099-C40C66FF867C}">
                  <a14:compatExt spid="_x0000_s16552"/>
                </a:ext>
                <a:ext uri="{FF2B5EF4-FFF2-40B4-BE49-F238E27FC236}">
                  <a16:creationId xmlns:a16="http://schemas.microsoft.com/office/drawing/2014/main" id="{00000000-0008-0000-0100-0000A8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1525</xdr:row>
          <xdr:rowOff>9525</xdr:rowOff>
        </xdr:from>
        <xdr:to>
          <xdr:col>6</xdr:col>
          <xdr:colOff>752475</xdr:colOff>
          <xdr:row>1526</xdr:row>
          <xdr:rowOff>19050</xdr:rowOff>
        </xdr:to>
        <xdr:sp macro="" textlink="">
          <xdr:nvSpPr>
            <xdr:cNvPr id="16572" name="Button 3260" hidden="1">
              <a:extLst>
                <a:ext uri="{63B3BB69-23CF-44E3-9099-C40C66FF867C}">
                  <a14:compatExt spid="_x0000_s16572"/>
                </a:ext>
                <a:ext uri="{FF2B5EF4-FFF2-40B4-BE49-F238E27FC236}">
                  <a16:creationId xmlns:a16="http://schemas.microsoft.com/office/drawing/2014/main" id="{00000000-0008-0000-0100-0000BC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1526</xdr:row>
          <xdr:rowOff>19050</xdr:rowOff>
        </xdr:from>
        <xdr:to>
          <xdr:col>6</xdr:col>
          <xdr:colOff>752475</xdr:colOff>
          <xdr:row>1527</xdr:row>
          <xdr:rowOff>19050</xdr:rowOff>
        </xdr:to>
        <xdr:sp macro="" textlink="">
          <xdr:nvSpPr>
            <xdr:cNvPr id="16573" name="Button 3261" hidden="1">
              <a:extLst>
                <a:ext uri="{63B3BB69-23CF-44E3-9099-C40C66FF867C}">
                  <a14:compatExt spid="_x0000_s16573"/>
                </a:ext>
                <a:ext uri="{FF2B5EF4-FFF2-40B4-BE49-F238E27FC236}">
                  <a16:creationId xmlns:a16="http://schemas.microsoft.com/office/drawing/2014/main" id="{00000000-0008-0000-0100-0000BD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1516</xdr:row>
          <xdr:rowOff>66675</xdr:rowOff>
        </xdr:from>
        <xdr:to>
          <xdr:col>6</xdr:col>
          <xdr:colOff>752475</xdr:colOff>
          <xdr:row>1518</xdr:row>
          <xdr:rowOff>161925</xdr:rowOff>
        </xdr:to>
        <xdr:sp macro="" textlink="">
          <xdr:nvSpPr>
            <xdr:cNvPr id="16574" name="Button 3262" hidden="1">
              <a:extLst>
                <a:ext uri="{63B3BB69-23CF-44E3-9099-C40C66FF867C}">
                  <a14:compatExt spid="_x0000_s16574"/>
                </a:ext>
                <a:ext uri="{FF2B5EF4-FFF2-40B4-BE49-F238E27FC236}">
                  <a16:creationId xmlns:a16="http://schemas.microsoft.com/office/drawing/2014/main" id="{00000000-0008-0000-0100-0000BE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1513</xdr:row>
          <xdr:rowOff>66675</xdr:rowOff>
        </xdr:from>
        <xdr:to>
          <xdr:col>6</xdr:col>
          <xdr:colOff>752475</xdr:colOff>
          <xdr:row>1514</xdr:row>
          <xdr:rowOff>66675</xdr:rowOff>
        </xdr:to>
        <xdr:sp macro="" textlink="">
          <xdr:nvSpPr>
            <xdr:cNvPr id="16576" name="Button 3264" hidden="1">
              <a:extLst>
                <a:ext uri="{63B3BB69-23CF-44E3-9099-C40C66FF867C}">
                  <a14:compatExt spid="_x0000_s16576"/>
                </a:ext>
                <a:ext uri="{FF2B5EF4-FFF2-40B4-BE49-F238E27FC236}">
                  <a16:creationId xmlns:a16="http://schemas.microsoft.com/office/drawing/2014/main" id="{00000000-0008-0000-0100-0000C0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1453</xdr:row>
          <xdr:rowOff>104775</xdr:rowOff>
        </xdr:from>
        <xdr:to>
          <xdr:col>6</xdr:col>
          <xdr:colOff>752475</xdr:colOff>
          <xdr:row>1454</xdr:row>
          <xdr:rowOff>114300</xdr:rowOff>
        </xdr:to>
        <xdr:sp macro="" textlink="">
          <xdr:nvSpPr>
            <xdr:cNvPr id="16577" name="Button 3265" hidden="1">
              <a:extLst>
                <a:ext uri="{63B3BB69-23CF-44E3-9099-C40C66FF867C}">
                  <a14:compatExt spid="_x0000_s16577"/>
                </a:ext>
                <a:ext uri="{FF2B5EF4-FFF2-40B4-BE49-F238E27FC236}">
                  <a16:creationId xmlns:a16="http://schemas.microsoft.com/office/drawing/2014/main" id="{00000000-0008-0000-0100-0000C1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1515</xdr:row>
          <xdr:rowOff>76200</xdr:rowOff>
        </xdr:from>
        <xdr:to>
          <xdr:col>6</xdr:col>
          <xdr:colOff>752475</xdr:colOff>
          <xdr:row>1516</xdr:row>
          <xdr:rowOff>76200</xdr:rowOff>
        </xdr:to>
        <xdr:sp macro="" textlink="">
          <xdr:nvSpPr>
            <xdr:cNvPr id="16578" name="Button 3266" hidden="1">
              <a:extLst>
                <a:ext uri="{63B3BB69-23CF-44E3-9099-C40C66FF867C}">
                  <a14:compatExt spid="_x0000_s16578"/>
                </a:ext>
                <a:ext uri="{FF2B5EF4-FFF2-40B4-BE49-F238E27FC236}">
                  <a16:creationId xmlns:a16="http://schemas.microsoft.com/office/drawing/2014/main" id="{00000000-0008-0000-0100-0000C2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1431</xdr:row>
          <xdr:rowOff>47625</xdr:rowOff>
        </xdr:from>
        <xdr:to>
          <xdr:col>6</xdr:col>
          <xdr:colOff>752475</xdr:colOff>
          <xdr:row>1432</xdr:row>
          <xdr:rowOff>47625</xdr:rowOff>
        </xdr:to>
        <xdr:sp macro="" textlink="">
          <xdr:nvSpPr>
            <xdr:cNvPr id="16579" name="Button 3267" hidden="1">
              <a:extLst>
                <a:ext uri="{63B3BB69-23CF-44E3-9099-C40C66FF867C}">
                  <a14:compatExt spid="_x0000_s16579"/>
                </a:ext>
                <a:ext uri="{FF2B5EF4-FFF2-40B4-BE49-F238E27FC236}">
                  <a16:creationId xmlns:a16="http://schemas.microsoft.com/office/drawing/2014/main" id="{00000000-0008-0000-0100-0000C3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1431</xdr:row>
          <xdr:rowOff>47625</xdr:rowOff>
        </xdr:from>
        <xdr:to>
          <xdr:col>6</xdr:col>
          <xdr:colOff>752475</xdr:colOff>
          <xdr:row>1432</xdr:row>
          <xdr:rowOff>57150</xdr:rowOff>
        </xdr:to>
        <xdr:sp macro="" textlink="">
          <xdr:nvSpPr>
            <xdr:cNvPr id="16580" name="Button 3268" hidden="1">
              <a:extLst>
                <a:ext uri="{63B3BB69-23CF-44E3-9099-C40C66FF867C}">
                  <a14:compatExt spid="_x0000_s16580"/>
                </a:ext>
                <a:ext uri="{FF2B5EF4-FFF2-40B4-BE49-F238E27FC236}">
                  <a16:creationId xmlns:a16="http://schemas.microsoft.com/office/drawing/2014/main" id="{00000000-0008-0000-0100-0000C4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1528</xdr:row>
          <xdr:rowOff>57150</xdr:rowOff>
        </xdr:from>
        <xdr:to>
          <xdr:col>6</xdr:col>
          <xdr:colOff>752475</xdr:colOff>
          <xdr:row>1529</xdr:row>
          <xdr:rowOff>57150</xdr:rowOff>
        </xdr:to>
        <xdr:sp macro="" textlink="">
          <xdr:nvSpPr>
            <xdr:cNvPr id="16599" name="Button 3287" hidden="1">
              <a:extLst>
                <a:ext uri="{63B3BB69-23CF-44E3-9099-C40C66FF867C}">
                  <a14:compatExt spid="_x0000_s16599"/>
                </a:ext>
                <a:ext uri="{FF2B5EF4-FFF2-40B4-BE49-F238E27FC236}">
                  <a16:creationId xmlns:a16="http://schemas.microsoft.com/office/drawing/2014/main" id="{00000000-0008-0000-0100-0000D7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1529</xdr:row>
          <xdr:rowOff>57150</xdr:rowOff>
        </xdr:from>
        <xdr:to>
          <xdr:col>6</xdr:col>
          <xdr:colOff>752475</xdr:colOff>
          <xdr:row>1530</xdr:row>
          <xdr:rowOff>66675</xdr:rowOff>
        </xdr:to>
        <xdr:sp macro="" textlink="">
          <xdr:nvSpPr>
            <xdr:cNvPr id="16600" name="Button 3288" hidden="1">
              <a:extLst>
                <a:ext uri="{63B3BB69-23CF-44E3-9099-C40C66FF867C}">
                  <a14:compatExt spid="_x0000_s16600"/>
                </a:ext>
                <a:ext uri="{FF2B5EF4-FFF2-40B4-BE49-F238E27FC236}">
                  <a16:creationId xmlns:a16="http://schemas.microsoft.com/office/drawing/2014/main" id="{00000000-0008-0000-0100-0000D8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1519</xdr:row>
          <xdr:rowOff>114300</xdr:rowOff>
        </xdr:from>
        <xdr:to>
          <xdr:col>6</xdr:col>
          <xdr:colOff>752475</xdr:colOff>
          <xdr:row>1522</xdr:row>
          <xdr:rowOff>47625</xdr:rowOff>
        </xdr:to>
        <xdr:sp macro="" textlink="">
          <xdr:nvSpPr>
            <xdr:cNvPr id="16601" name="Button 3289" hidden="1">
              <a:extLst>
                <a:ext uri="{63B3BB69-23CF-44E3-9099-C40C66FF867C}">
                  <a14:compatExt spid="_x0000_s16601"/>
                </a:ext>
                <a:ext uri="{FF2B5EF4-FFF2-40B4-BE49-F238E27FC236}">
                  <a16:creationId xmlns:a16="http://schemas.microsoft.com/office/drawing/2014/main" id="{00000000-0008-0000-0100-0000D9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1433</xdr:row>
          <xdr:rowOff>142875</xdr:rowOff>
        </xdr:from>
        <xdr:to>
          <xdr:col>6</xdr:col>
          <xdr:colOff>752475</xdr:colOff>
          <xdr:row>1434</xdr:row>
          <xdr:rowOff>152400</xdr:rowOff>
        </xdr:to>
        <xdr:sp macro="" textlink="">
          <xdr:nvSpPr>
            <xdr:cNvPr id="16602" name="Button 3290" hidden="1">
              <a:extLst>
                <a:ext uri="{63B3BB69-23CF-44E3-9099-C40C66FF867C}">
                  <a14:compatExt spid="_x0000_s16602"/>
                </a:ext>
                <a:ext uri="{FF2B5EF4-FFF2-40B4-BE49-F238E27FC236}">
                  <a16:creationId xmlns:a16="http://schemas.microsoft.com/office/drawing/2014/main" id="{00000000-0008-0000-0100-0000DA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1436</xdr:row>
          <xdr:rowOff>161925</xdr:rowOff>
        </xdr:from>
        <xdr:to>
          <xdr:col>6</xdr:col>
          <xdr:colOff>752475</xdr:colOff>
          <xdr:row>1437</xdr:row>
          <xdr:rowOff>161925</xdr:rowOff>
        </xdr:to>
        <xdr:sp macro="" textlink="">
          <xdr:nvSpPr>
            <xdr:cNvPr id="16604" name="Button 3292" hidden="1">
              <a:extLst>
                <a:ext uri="{63B3BB69-23CF-44E3-9099-C40C66FF867C}">
                  <a14:compatExt spid="_x0000_s16604"/>
                </a:ext>
                <a:ext uri="{FF2B5EF4-FFF2-40B4-BE49-F238E27FC236}">
                  <a16:creationId xmlns:a16="http://schemas.microsoft.com/office/drawing/2014/main" id="{00000000-0008-0000-0100-0000DC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1459</xdr:row>
          <xdr:rowOff>142875</xdr:rowOff>
        </xdr:from>
        <xdr:to>
          <xdr:col>6</xdr:col>
          <xdr:colOff>752475</xdr:colOff>
          <xdr:row>1460</xdr:row>
          <xdr:rowOff>142875</xdr:rowOff>
        </xdr:to>
        <xdr:sp macro="" textlink="">
          <xdr:nvSpPr>
            <xdr:cNvPr id="16605" name="Button 3293" hidden="1">
              <a:extLst>
                <a:ext uri="{63B3BB69-23CF-44E3-9099-C40C66FF867C}">
                  <a14:compatExt spid="_x0000_s16605"/>
                </a:ext>
                <a:ext uri="{FF2B5EF4-FFF2-40B4-BE49-F238E27FC236}">
                  <a16:creationId xmlns:a16="http://schemas.microsoft.com/office/drawing/2014/main" id="{00000000-0008-0000-0100-0000DD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946</xdr:row>
          <xdr:rowOff>95250</xdr:rowOff>
        </xdr:from>
        <xdr:to>
          <xdr:col>6</xdr:col>
          <xdr:colOff>752475</xdr:colOff>
          <xdr:row>947</xdr:row>
          <xdr:rowOff>95250</xdr:rowOff>
        </xdr:to>
        <xdr:sp macro="" textlink="">
          <xdr:nvSpPr>
            <xdr:cNvPr id="16606" name="Button 3294" hidden="1">
              <a:extLst>
                <a:ext uri="{63B3BB69-23CF-44E3-9099-C40C66FF867C}">
                  <a14:compatExt spid="_x0000_s16606"/>
                </a:ext>
                <a:ext uri="{FF2B5EF4-FFF2-40B4-BE49-F238E27FC236}">
                  <a16:creationId xmlns:a16="http://schemas.microsoft.com/office/drawing/2014/main" id="{00000000-0008-0000-0100-0000DE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1437</xdr:row>
          <xdr:rowOff>0</xdr:rowOff>
        </xdr:from>
        <xdr:to>
          <xdr:col>6</xdr:col>
          <xdr:colOff>752475</xdr:colOff>
          <xdr:row>1438</xdr:row>
          <xdr:rowOff>0</xdr:rowOff>
        </xdr:to>
        <xdr:sp macro="" textlink="">
          <xdr:nvSpPr>
            <xdr:cNvPr id="16609" name="Button 3297" hidden="1">
              <a:extLst>
                <a:ext uri="{63B3BB69-23CF-44E3-9099-C40C66FF867C}">
                  <a14:compatExt spid="_x0000_s16609"/>
                </a:ext>
                <a:ext uri="{FF2B5EF4-FFF2-40B4-BE49-F238E27FC236}">
                  <a16:creationId xmlns:a16="http://schemas.microsoft.com/office/drawing/2014/main" id="{00000000-0008-0000-0100-0000E1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946</xdr:row>
          <xdr:rowOff>95250</xdr:rowOff>
        </xdr:from>
        <xdr:to>
          <xdr:col>6</xdr:col>
          <xdr:colOff>752475</xdr:colOff>
          <xdr:row>947</xdr:row>
          <xdr:rowOff>104775</xdr:rowOff>
        </xdr:to>
        <xdr:sp macro="" textlink="">
          <xdr:nvSpPr>
            <xdr:cNvPr id="16610" name="Button 3298" hidden="1">
              <a:extLst>
                <a:ext uri="{63B3BB69-23CF-44E3-9099-C40C66FF867C}">
                  <a14:compatExt spid="_x0000_s16610"/>
                </a:ext>
                <a:ext uri="{FF2B5EF4-FFF2-40B4-BE49-F238E27FC236}">
                  <a16:creationId xmlns:a16="http://schemas.microsoft.com/office/drawing/2014/main" id="{00000000-0008-0000-0100-0000E2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1609725</xdr:colOff>
          <xdr:row>946</xdr:row>
          <xdr:rowOff>104775</xdr:rowOff>
        </xdr:from>
        <xdr:to>
          <xdr:col>6</xdr:col>
          <xdr:colOff>752475</xdr:colOff>
          <xdr:row>947</xdr:row>
          <xdr:rowOff>104775</xdr:rowOff>
        </xdr:to>
        <xdr:sp macro="" textlink="">
          <xdr:nvSpPr>
            <xdr:cNvPr id="16611" name="Button 3299" hidden="1">
              <a:extLst>
                <a:ext uri="{63B3BB69-23CF-44E3-9099-C40C66FF867C}">
                  <a14:compatExt spid="_x0000_s16611"/>
                </a:ext>
                <a:ext uri="{FF2B5EF4-FFF2-40B4-BE49-F238E27FC236}">
                  <a16:creationId xmlns:a16="http://schemas.microsoft.com/office/drawing/2014/main" id="{00000000-0008-0000-0100-0000E3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47625</xdr:rowOff>
        </xdr:from>
        <xdr:to>
          <xdr:col>10</xdr:col>
          <xdr:colOff>0</xdr:colOff>
          <xdr:row>682</xdr:row>
          <xdr:rowOff>47625</xdr:rowOff>
        </xdr:to>
        <xdr:sp macro="" textlink="">
          <xdr:nvSpPr>
            <xdr:cNvPr id="16613" name="Button 3301" hidden="1">
              <a:extLst>
                <a:ext uri="{63B3BB69-23CF-44E3-9099-C40C66FF867C}">
                  <a14:compatExt spid="_x0000_s16613"/>
                </a:ext>
                <a:ext uri="{FF2B5EF4-FFF2-40B4-BE49-F238E27FC236}">
                  <a16:creationId xmlns:a16="http://schemas.microsoft.com/office/drawing/2014/main" id="{00000000-0008-0000-0100-0000E5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285750</xdr:rowOff>
        </xdr:from>
        <xdr:to>
          <xdr:col>10</xdr:col>
          <xdr:colOff>0</xdr:colOff>
          <xdr:row>827</xdr:row>
          <xdr:rowOff>114300</xdr:rowOff>
        </xdr:to>
        <xdr:sp macro="" textlink="">
          <xdr:nvSpPr>
            <xdr:cNvPr id="16614" name="Button 3302" hidden="1">
              <a:extLst>
                <a:ext uri="{63B3BB69-23CF-44E3-9099-C40C66FF867C}">
                  <a14:compatExt spid="_x0000_s16614"/>
                </a:ext>
                <a:ext uri="{FF2B5EF4-FFF2-40B4-BE49-F238E27FC236}">
                  <a16:creationId xmlns:a16="http://schemas.microsoft.com/office/drawing/2014/main" id="{00000000-0008-0000-0100-0000E6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114300</xdr:rowOff>
        </xdr:from>
        <xdr:to>
          <xdr:col>10</xdr:col>
          <xdr:colOff>0</xdr:colOff>
          <xdr:row>828</xdr:row>
          <xdr:rowOff>104775</xdr:rowOff>
        </xdr:to>
        <xdr:sp macro="" textlink="">
          <xdr:nvSpPr>
            <xdr:cNvPr id="16616" name="Button 3304" hidden="1">
              <a:extLst>
                <a:ext uri="{63B3BB69-23CF-44E3-9099-C40C66FF867C}">
                  <a14:compatExt spid="_x0000_s16616"/>
                </a:ext>
                <a:ext uri="{FF2B5EF4-FFF2-40B4-BE49-F238E27FC236}">
                  <a16:creationId xmlns:a16="http://schemas.microsoft.com/office/drawing/2014/main" id="{00000000-0008-0000-0100-0000E8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123825</xdr:rowOff>
        </xdr:from>
        <xdr:to>
          <xdr:col>10</xdr:col>
          <xdr:colOff>0</xdr:colOff>
          <xdr:row>1532</xdr:row>
          <xdr:rowOff>0</xdr:rowOff>
        </xdr:to>
        <xdr:sp macro="" textlink="">
          <xdr:nvSpPr>
            <xdr:cNvPr id="16635" name="Button 3323" hidden="1">
              <a:extLst>
                <a:ext uri="{63B3BB69-23CF-44E3-9099-C40C66FF867C}">
                  <a14:compatExt spid="_x0000_s16635"/>
                </a:ext>
                <a:ext uri="{FF2B5EF4-FFF2-40B4-BE49-F238E27FC236}">
                  <a16:creationId xmlns:a16="http://schemas.microsoft.com/office/drawing/2014/main" id="{00000000-0008-0000-0100-0000FB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1532</xdr:row>
          <xdr:rowOff>123825</xdr:rowOff>
        </xdr:to>
        <xdr:sp macro="" textlink="">
          <xdr:nvSpPr>
            <xdr:cNvPr id="16636" name="Button 3324" hidden="1">
              <a:extLst>
                <a:ext uri="{63B3BB69-23CF-44E3-9099-C40C66FF867C}">
                  <a14:compatExt spid="_x0000_s16636"/>
                </a:ext>
                <a:ext uri="{FF2B5EF4-FFF2-40B4-BE49-F238E27FC236}">
                  <a16:creationId xmlns:a16="http://schemas.microsoft.com/office/drawing/2014/main" id="{00000000-0008-0000-0100-0000FC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47625</xdr:rowOff>
        </xdr:from>
        <xdr:to>
          <xdr:col>10</xdr:col>
          <xdr:colOff>0</xdr:colOff>
          <xdr:row>1525</xdr:row>
          <xdr:rowOff>133350</xdr:rowOff>
        </xdr:to>
        <xdr:sp macro="" textlink="">
          <xdr:nvSpPr>
            <xdr:cNvPr id="16637" name="Button 3325" hidden="1">
              <a:extLst>
                <a:ext uri="{63B3BB69-23CF-44E3-9099-C40C66FF867C}">
                  <a14:compatExt spid="_x0000_s16637"/>
                </a:ext>
                <a:ext uri="{FF2B5EF4-FFF2-40B4-BE49-F238E27FC236}">
                  <a16:creationId xmlns:a16="http://schemas.microsoft.com/office/drawing/2014/main" id="{00000000-0008-0000-0100-0000FD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47625</xdr:rowOff>
        </xdr:from>
        <xdr:to>
          <xdr:col>10</xdr:col>
          <xdr:colOff>0</xdr:colOff>
          <xdr:row>1522</xdr:row>
          <xdr:rowOff>47625</xdr:rowOff>
        </xdr:to>
        <xdr:sp macro="" textlink="">
          <xdr:nvSpPr>
            <xdr:cNvPr id="16643" name="Button 3331" hidden="1">
              <a:extLst>
                <a:ext uri="{63B3BB69-23CF-44E3-9099-C40C66FF867C}">
                  <a14:compatExt spid="_x0000_s16643"/>
                </a:ext>
                <a:ext uri="{FF2B5EF4-FFF2-40B4-BE49-F238E27FC236}">
                  <a16:creationId xmlns:a16="http://schemas.microsoft.com/office/drawing/2014/main" id="{00000000-0008-0000-0100-000003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47625</xdr:rowOff>
        </xdr:from>
        <xdr:to>
          <xdr:col>10</xdr:col>
          <xdr:colOff>0</xdr:colOff>
          <xdr:row>1523</xdr:row>
          <xdr:rowOff>47625</xdr:rowOff>
        </xdr:to>
        <xdr:sp macro="" textlink="">
          <xdr:nvSpPr>
            <xdr:cNvPr id="16644" name="Button 3332" hidden="1">
              <a:extLst>
                <a:ext uri="{63B3BB69-23CF-44E3-9099-C40C66FF867C}">
                  <a14:compatExt spid="_x0000_s16644"/>
                </a:ext>
                <a:ext uri="{FF2B5EF4-FFF2-40B4-BE49-F238E27FC236}">
                  <a16:creationId xmlns:a16="http://schemas.microsoft.com/office/drawing/2014/main" id="{00000000-0008-0000-0100-000004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47625</xdr:rowOff>
        </xdr:from>
        <xdr:to>
          <xdr:col>10</xdr:col>
          <xdr:colOff>0</xdr:colOff>
          <xdr:row>1524</xdr:row>
          <xdr:rowOff>47625</xdr:rowOff>
        </xdr:to>
        <xdr:sp macro="" textlink="">
          <xdr:nvSpPr>
            <xdr:cNvPr id="16645" name="Button 3333" hidden="1">
              <a:extLst>
                <a:ext uri="{63B3BB69-23CF-44E3-9099-C40C66FF867C}">
                  <a14:compatExt spid="_x0000_s16645"/>
                </a:ext>
                <a:ext uri="{FF2B5EF4-FFF2-40B4-BE49-F238E27FC236}">
                  <a16:creationId xmlns:a16="http://schemas.microsoft.com/office/drawing/2014/main" id="{00000000-0008-0000-0100-000005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47625</xdr:rowOff>
        </xdr:from>
        <xdr:to>
          <xdr:col>10</xdr:col>
          <xdr:colOff>0</xdr:colOff>
          <xdr:row>1525</xdr:row>
          <xdr:rowOff>47625</xdr:rowOff>
        </xdr:to>
        <xdr:sp macro="" textlink="">
          <xdr:nvSpPr>
            <xdr:cNvPr id="16646" name="Button 3334" hidden="1">
              <a:extLst>
                <a:ext uri="{63B3BB69-23CF-44E3-9099-C40C66FF867C}">
                  <a14:compatExt spid="_x0000_s16646"/>
                </a:ext>
                <a:ext uri="{FF2B5EF4-FFF2-40B4-BE49-F238E27FC236}">
                  <a16:creationId xmlns:a16="http://schemas.microsoft.com/office/drawing/2014/main" id="{00000000-0008-0000-0100-000006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95250</xdr:rowOff>
        </xdr:from>
        <xdr:to>
          <xdr:col>10</xdr:col>
          <xdr:colOff>0</xdr:colOff>
          <xdr:row>1548</xdr:row>
          <xdr:rowOff>85725</xdr:rowOff>
        </xdr:to>
        <xdr:sp macro="" textlink="">
          <xdr:nvSpPr>
            <xdr:cNvPr id="16666" name="Button 3354" hidden="1">
              <a:extLst>
                <a:ext uri="{63B3BB69-23CF-44E3-9099-C40C66FF867C}">
                  <a14:compatExt spid="_x0000_s16666"/>
                </a:ext>
                <a:ext uri="{FF2B5EF4-FFF2-40B4-BE49-F238E27FC236}">
                  <a16:creationId xmlns:a16="http://schemas.microsoft.com/office/drawing/2014/main" id="{00000000-0008-0000-0100-00001A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85725</xdr:rowOff>
        </xdr:from>
        <xdr:to>
          <xdr:col>10</xdr:col>
          <xdr:colOff>0</xdr:colOff>
          <xdr:row>1549</xdr:row>
          <xdr:rowOff>85725</xdr:rowOff>
        </xdr:to>
        <xdr:sp macro="" textlink="">
          <xdr:nvSpPr>
            <xdr:cNvPr id="16667" name="Button 3355" hidden="1">
              <a:extLst>
                <a:ext uri="{63B3BB69-23CF-44E3-9099-C40C66FF867C}">
                  <a14:compatExt spid="_x0000_s16667"/>
                </a:ext>
                <a:ext uri="{FF2B5EF4-FFF2-40B4-BE49-F238E27FC236}">
                  <a16:creationId xmlns:a16="http://schemas.microsoft.com/office/drawing/2014/main" id="{00000000-0008-0000-0100-00001B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104775</xdr:rowOff>
        </xdr:from>
        <xdr:to>
          <xdr:col>10</xdr:col>
          <xdr:colOff>0</xdr:colOff>
          <xdr:row>1543</xdr:row>
          <xdr:rowOff>19050</xdr:rowOff>
        </xdr:to>
        <xdr:sp macro="" textlink="">
          <xdr:nvSpPr>
            <xdr:cNvPr id="16668" name="Button 3356" hidden="1">
              <a:extLst>
                <a:ext uri="{63B3BB69-23CF-44E3-9099-C40C66FF867C}">
                  <a14:compatExt spid="_x0000_s16668"/>
                </a:ext>
                <a:ext uri="{FF2B5EF4-FFF2-40B4-BE49-F238E27FC236}">
                  <a16:creationId xmlns:a16="http://schemas.microsoft.com/office/drawing/2014/main" id="{00000000-0008-0000-0100-00001C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114300</xdr:rowOff>
        </xdr:from>
        <xdr:to>
          <xdr:col>10</xdr:col>
          <xdr:colOff>0</xdr:colOff>
          <xdr:row>1539</xdr:row>
          <xdr:rowOff>114300</xdr:rowOff>
        </xdr:to>
        <xdr:sp macro="" textlink="">
          <xdr:nvSpPr>
            <xdr:cNvPr id="16675" name="Button 3363" hidden="1">
              <a:extLst>
                <a:ext uri="{63B3BB69-23CF-44E3-9099-C40C66FF867C}">
                  <a14:compatExt spid="_x0000_s16675"/>
                </a:ext>
                <a:ext uri="{FF2B5EF4-FFF2-40B4-BE49-F238E27FC236}">
                  <a16:creationId xmlns:a16="http://schemas.microsoft.com/office/drawing/2014/main" id="{00000000-0008-0000-0100-000023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114300</xdr:rowOff>
        </xdr:from>
        <xdr:to>
          <xdr:col>10</xdr:col>
          <xdr:colOff>0</xdr:colOff>
          <xdr:row>1540</xdr:row>
          <xdr:rowOff>104775</xdr:rowOff>
        </xdr:to>
        <xdr:sp macro="" textlink="">
          <xdr:nvSpPr>
            <xdr:cNvPr id="16676" name="Button 3364" hidden="1">
              <a:extLst>
                <a:ext uri="{63B3BB69-23CF-44E3-9099-C40C66FF867C}">
                  <a14:compatExt spid="_x0000_s16676"/>
                </a:ext>
                <a:ext uri="{FF2B5EF4-FFF2-40B4-BE49-F238E27FC236}">
                  <a16:creationId xmlns:a16="http://schemas.microsoft.com/office/drawing/2014/main" id="{00000000-0008-0000-0100-000024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66675</xdr:rowOff>
        </xdr:from>
        <xdr:to>
          <xdr:col>10</xdr:col>
          <xdr:colOff>0</xdr:colOff>
          <xdr:row>1561</xdr:row>
          <xdr:rowOff>66675</xdr:rowOff>
        </xdr:to>
        <xdr:sp macro="" textlink="">
          <xdr:nvSpPr>
            <xdr:cNvPr id="16696" name="Button 3384" hidden="1">
              <a:extLst>
                <a:ext uri="{63B3BB69-23CF-44E3-9099-C40C66FF867C}">
                  <a14:compatExt spid="_x0000_s16696"/>
                </a:ext>
                <a:ext uri="{FF2B5EF4-FFF2-40B4-BE49-F238E27FC236}">
                  <a16:creationId xmlns:a16="http://schemas.microsoft.com/office/drawing/2014/main" id="{00000000-0008-0000-0100-000038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66675</xdr:rowOff>
        </xdr:from>
        <xdr:to>
          <xdr:col>10</xdr:col>
          <xdr:colOff>0</xdr:colOff>
          <xdr:row>1562</xdr:row>
          <xdr:rowOff>57150</xdr:rowOff>
        </xdr:to>
        <xdr:sp macro="" textlink="">
          <xdr:nvSpPr>
            <xdr:cNvPr id="16697" name="Button 3385" hidden="1">
              <a:extLst>
                <a:ext uri="{63B3BB69-23CF-44E3-9099-C40C66FF867C}">
                  <a14:compatExt spid="_x0000_s16697"/>
                </a:ext>
                <a:ext uri="{FF2B5EF4-FFF2-40B4-BE49-F238E27FC236}">
                  <a16:creationId xmlns:a16="http://schemas.microsoft.com/office/drawing/2014/main" id="{00000000-0008-0000-0100-000039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76200</xdr:rowOff>
        </xdr:from>
        <xdr:to>
          <xdr:col>10</xdr:col>
          <xdr:colOff>0</xdr:colOff>
          <xdr:row>1555</xdr:row>
          <xdr:rowOff>161925</xdr:rowOff>
        </xdr:to>
        <xdr:sp macro="" textlink="">
          <xdr:nvSpPr>
            <xdr:cNvPr id="16698" name="Button 3386" hidden="1">
              <a:extLst>
                <a:ext uri="{63B3BB69-23CF-44E3-9099-C40C66FF867C}">
                  <a14:compatExt spid="_x0000_s16698"/>
                </a:ext>
                <a:ext uri="{FF2B5EF4-FFF2-40B4-BE49-F238E27FC236}">
                  <a16:creationId xmlns:a16="http://schemas.microsoft.com/office/drawing/2014/main" id="{00000000-0008-0000-0100-00003A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4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4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 name="Table32" displayName="Table32" ref="A21:F26" totalsRowShown="0">
  <autoFilter ref="A21:F26"/>
  <tableColumns count="6">
    <tableColumn id="1" name="CÓDIGO CATÁLOGO" dataDxfId="66"/>
    <tableColumn id="2" name="ARTÍCULO">
      <calculatedColumnFormula>IFERROR(INDEX(UNSPSCDes,MATCH(INDIRECT(ADDRESS(ROW(),COLUMN()-1,4)),UNSPSCCode,0)),"")</calculatedColumnFormula>
    </tableColumn>
    <tableColumn id="3" name="UNIDAD DE MEDIDA" dataDxfId="65" dataCellStyle="ArticleBody_text"/>
    <tableColumn id="4" name="CANTIDAD TOTAL ESTIMADA" dataDxfId="64" dataCellStyle="ArticleBody"/>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2" name="Table313" displayName="Table313" ref="A201:F227" totalsRowShown="0">
  <autoFilter ref="A201:F2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4" name="Table35" displayName="Table35" ref="A237:F265" totalsRowShown="0">
  <autoFilter ref="A237:F265"/>
  <tableColumns count="6">
    <tableColumn id="1" name="CÓDIGO CATÁLOGO" dataDxfId="42" dataCellStyle="ArticleBody"/>
    <tableColumn id="2" name="ARTÍCULO">
      <calculatedColumnFormula>IFERROR(INDEX(UNSPSCDes,MATCH(INDIRECT(ADDRESS(ROW(),COLUMN()-1,4)),UNSPSCCode,0)),"")</calculatedColumnFormula>
    </tableColumn>
    <tableColumn id="3" name="UNIDAD DE MEDIDA" dataDxfId="41" dataCellStyle="ArticleBody"/>
    <tableColumn id="4" name="CANTIDAD TOTAL ESTIMADA" dataDxfId="40" dataCellStyle="ArticleBody"/>
    <tableColumn id="5" name="PRECIO UNITARIO ESTIMADO" dataDxfId="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275:F301" totalsRowShown="0">
  <autoFilter ref="A275:F301"/>
  <tableColumns count="6">
    <tableColumn id="1" name="CÓDIGO CATÁLOGO" dataDxfId="38" dataCellStyle="ArticleBody"/>
    <tableColumn id="2" name="ARTÍCULO">
      <calculatedColumnFormula>IFERROR(INDEX(UNSPSCDes,MATCH(INDIRECT(ADDRESS(ROW(),COLUMN()-1,4)),UNSPSCCode,0)),"")</calculatedColumnFormula>
    </tableColumn>
    <tableColumn id="3" name="UNIDAD DE MEDIDA" dataDxfId="37" dataCellStyle="ArticleBody"/>
    <tableColumn id="4" name="CANTIDAD TOTAL ESTIMADA" dataDxfId="36" dataCellStyle="ArticleBody"/>
    <tableColumn id="5" name="PRECIO UNITARIO ESTIMADO" dataDxfId="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311:F367" totalsRowShown="0">
  <autoFilter ref="A311:F3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377:F421" totalsRowShown="0">
  <autoFilter ref="A377:F4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431:F471" totalsRowShown="0">
  <autoFilter ref="A431:F4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481:F520" totalsRowShown="0">
  <autoFilter ref="A481:F5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530:F566" totalsRowShown="0">
  <autoFilter ref="A530:F5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576:F591" totalsRowShown="0">
  <autoFilter ref="A576:F5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601:F621" totalsRowShown="0">
  <autoFilter ref="A601:F621"/>
  <tableColumns count="6">
    <tableColumn id="1" name="CÓDIGO CATÁLOGO" dataDxfId="34"/>
    <tableColumn id="2" name="ARTÍCULO">
      <calculatedColumnFormula>IFERROR(INDEX(UNSPSCDes,MATCH(INDIRECT(ADDRESS(ROW(),COLUMN()-1,4)),UNSPSCCode,0)),"")</calculatedColumnFormula>
    </tableColumn>
    <tableColumn id="3" name="UNIDAD DE MEDIDA" dataDxfId="3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3" displayName="Table33" ref="A36:F41" totalsRowShown="0">
  <autoFilter ref="A36:F41"/>
  <tableColumns count="6">
    <tableColumn id="1" name="CÓDIGO CATÁLOGO" dataDxfId="62"/>
    <tableColumn id="2" name="ARTÍCULO">
      <calculatedColumnFormula>IFERROR(INDEX(UNSPSCDes,MATCH(INDIRECT(ADDRESS(ROW(),COLUMN()-1,4)),UNSPSCCode,0)),"")</calculatedColumnFormula>
    </tableColumn>
    <tableColumn id="3" name="UNIDAD DE MEDIDA" dataDxfId="61" dataCellStyle="ArticleBody_text"/>
    <tableColumn id="4" name="CANTIDAD TOTAL ESTIMADA" dataDxfId="60" dataCellStyle="ArticleBody"/>
    <tableColumn id="5" name="PRECIO UNITARIO ESTIMADO" dataDxfId="5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631:F638" totalsRowShown="0">
  <autoFilter ref="A631:F6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648:F688" totalsRowShown="0">
  <autoFilter ref="A648:F6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698:F710" totalsRowShown="0">
  <autoFilter ref="A698:F7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720:F732" totalsRowShown="0">
  <autoFilter ref="A720:F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742:F751" totalsRowShown="0">
  <autoFilter ref="A742:F751"/>
  <tableColumns count="6">
    <tableColumn id="1" name="CÓDIGO CATÁLOGO" dataDxfId="32"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761:F771" totalsRowShown="0">
  <autoFilter ref="A761:F7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781:F786" totalsRowShown="0">
  <autoFilter ref="A781:F7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796:F800" totalsRowShown="0">
  <autoFilter ref="A796:F8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810:F813" totalsRowShown="0">
  <autoFilter ref="A810:F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823:F836" totalsRowShown="0">
  <autoFilter ref="A823:F8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5" name="Table36" displayName="Table36" ref="A51:F56" totalsRowShown="0">
  <autoFilter ref="A51:F56"/>
  <tableColumns count="6">
    <tableColumn id="1" name="CÓDIGO CATÁLOGO" dataDxfId="58"/>
    <tableColumn id="2" name="ARTÍCULO">
      <calculatedColumnFormula>IFERROR(INDEX(UNSPSCDes,MATCH(INDIRECT(ADDRESS(ROW(),COLUMN()-1,4)),UNSPSCCode,0)),"")</calculatedColumnFormula>
    </tableColumn>
    <tableColumn id="3" name="UNIDAD DE MEDIDA" dataDxfId="57" dataCellStyle="ArticleBody_text"/>
    <tableColumn id="4" name="CANTIDAD TOTAL ESTIMADA" dataDxfId="56" dataCellStyle="ArticleBody"/>
    <tableColumn id="5" name="PRECIO UNITARIO ESTIMADO" dataDxfId="5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846:F853" totalsRowShown="0">
  <autoFilter ref="A846:F8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863:F867" totalsRowShown="0">
  <autoFilter ref="A863:F8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877:F880" totalsRowShown="0">
  <autoFilter ref="A877:F8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890:F895" totalsRowShown="0">
  <autoFilter ref="A890:F8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905:F916" totalsRowShown="0">
  <autoFilter ref="A905:F9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926:F941" totalsRowShown="0">
  <autoFilter ref="A926:F9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951:F959" totalsRowShown="0">
  <autoFilter ref="A951:F959"/>
  <tableColumns count="6">
    <tableColumn id="1" name="CÓDIGO CATÁLOGO" dataDxfId="3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969:F974" totalsRowShown="0">
  <autoFilter ref="A969:F9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984:F989" totalsRowShown="0">
  <autoFilter ref="A984:F9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999:F1002" totalsRowShown="0">
  <autoFilter ref="A999:F1002"/>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6" name="Table37" displayName="Table37" ref="A66:F71" totalsRowShown="0">
  <autoFilter ref="A66:F71"/>
  <tableColumns count="6">
    <tableColumn id="1" name="CÓDIGO CATÁLOGO" dataDxfId="54"/>
    <tableColumn id="2" name="ARTÍCULO">
      <calculatedColumnFormula>IFERROR(INDEX(UNSPSCDes,MATCH(INDIRECT(ADDRESS(ROW(),COLUMN()-1,4)),UNSPSCCode,0)),"")</calculatedColumnFormula>
    </tableColumn>
    <tableColumn id="3" name="UNIDAD DE MEDIDA" dataDxfId="53" dataCellStyle="ArticleBody_text"/>
    <tableColumn id="4" name="CANTIDAD TOTAL ESTIMADA" dataDxfId="52" dataCellStyle="ArticleBody"/>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1012:F1015" totalsRowShown="0">
  <autoFilter ref="A1012:F1015"/>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1025:F1027" totalsRowShown="0">
  <autoFilter ref="A1025:F1027"/>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1037:F1041" totalsRowShown="0">
  <autoFilter ref="A1037:F10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051:F1053" totalsRowShown="0">
  <autoFilter ref="A1051:F10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063:F1064" totalsRowShown="0">
  <autoFilter ref="A1063:F1064"/>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074:F1075" totalsRowShown="0">
  <autoFilter ref="A1074:F1075"/>
  <tableColumns count="6">
    <tableColumn id="1" name="CÓDIGO CATÁLOGO" dataDxfId="2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085:F1086" totalsRowShown="0">
  <autoFilter ref="A1085:F1086"/>
  <tableColumns count="6">
    <tableColumn id="1" name="CÓDIGO CATÁLOGO" dataDxfId="2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096:F1097" totalsRowShown="0">
  <autoFilter ref="A1096:F1097"/>
  <tableColumns count="6">
    <tableColumn id="1" name="CÓDIGO CATÁLOGO" dataDxfId="2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107:F1108" totalsRowShown="0">
  <autoFilter ref="A1107:F1108"/>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118:F1119" totalsRowShown="0">
  <autoFilter ref="A1118:F1119"/>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7" name="Table38" displayName="Table38" ref="A81:F93" totalsRowShown="0">
  <autoFilter ref="A81:F93"/>
  <tableColumns count="6">
    <tableColumn id="1" name="CÓDIGO CATÁLOGO" dataDxfId="5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129:F1140" totalsRowShown="0">
  <autoFilter ref="A1129:F11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1150:F1157" totalsRowShown="0">
  <autoFilter ref="A1150:F11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1167:F1175" totalsRowShown="0">
  <autoFilter ref="A1167:F11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185:F1194" totalsRowShown="0">
  <autoFilter ref="A1185:F1194"/>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203:F1208" totalsRowShown="0">
  <autoFilter ref="A1203:F12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1218:F1225" totalsRowShown="0">
  <autoFilter ref="A1218:F12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235:F1238" totalsRowShown="0">
  <autoFilter ref="A1235:F1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248:F1252" totalsRowShown="0">
  <autoFilter ref="A1248:F1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262:F1266" totalsRowShown="0">
  <autoFilter ref="A1262:F1266"/>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276:F1279" totalsRowShown="0">
  <autoFilter ref="A1276:F12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8" name="Table39" displayName="Table39" ref="A103:F112" totalsRowShown="0">
  <autoFilter ref="A103:F112"/>
  <tableColumns count="6">
    <tableColumn id="1" name="CÓDIGO CATÁLOGO" dataDxfId="49"/>
    <tableColumn id="2" name="ARTÍCULO">
      <calculatedColumnFormula>IFERROR(INDEX(UNSPSCDes,MATCH(INDIRECT(ADDRESS(ROW(),COLUMN()-1,4)),UNSPSCCode,0)),"")</calculatedColumnFormula>
    </tableColumn>
    <tableColumn id="3" name="UNIDAD DE MEDIDA" dataDxfId="48" dataCellStyle="ArticleBody"/>
    <tableColumn id="4" name="CANTIDAD TOTAL ESTIMADA"/>
    <tableColumn id="5" name="PRECIO UNITARIO ESTIMADO" dataDxfId="4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289:F1290" totalsRowShown="0">
  <autoFilter ref="A1289:F1290"/>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300:F1302" totalsRowShown="0">
  <autoFilter ref="A1300:F13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312:F1314" totalsRowShown="0">
  <autoFilter ref="A1312:F13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324:F1330" totalsRowShown="0">
  <autoFilter ref="A1324:F13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340:F1342" totalsRowShown="0">
  <autoFilter ref="A1340:F13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352:F1353" totalsRowShown="0">
  <autoFilter ref="A1352:F1353"/>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363:F1364" totalsRowShown="0">
  <autoFilter ref="A1363:F1364"/>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374:F1375" totalsRowShown="0">
  <autoFilter ref="A1374:F1375"/>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385:F1387" totalsRowShown="0">
  <autoFilter ref="A1385:F13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397:F1399" totalsRowShown="0">
  <autoFilter ref="A1397:F1399"/>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9" name="Table310" displayName="Table310" ref="A122:F133" totalsRowShown="0">
  <autoFilter ref="A122:F133"/>
  <tableColumns count="6">
    <tableColumn id="1" name="CÓDIGO CATÁLOGO" dataDxfId="46"/>
    <tableColumn id="2" name="ARTÍCULO">
      <calculatedColumnFormula>IFERROR(INDEX(UNSPSCDes,MATCH(INDIRECT(ADDRESS(ROW(),COLUMN()-1,4)),UNSPSCCode,0)),"")</calculatedColumnFormula>
    </tableColumn>
    <tableColumn id="3" name="UNIDAD DE MEDIDA" dataDxfId="45" dataCellStyle="ArticleBody"/>
    <tableColumn id="4" name="CANTIDAD TOTAL ESTIMADA" dataDxfId="44" dataCellStyle="ArticleBody"/>
    <tableColumn id="5" name="PRECIO UNITARIO ESTIMADO" dataDxfId="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409:F1410" totalsRowShown="0">
  <autoFilter ref="A1409:F1410"/>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420:F1437" totalsRowShown="0">
  <autoFilter ref="A1420:F1437"/>
  <tableColumns count="6">
    <tableColumn id="1" name="CÓDIGO CATÁLOGO" dataDxfId="13"/>
    <tableColumn id="2" name="ARTÍCULO">
      <calculatedColumnFormula>IFERROR(INDEX(UNSPSCDes,MATCH(INDIRECT(ADDRESS(ROW(),COLUMN()-1,4)),UNSPSCCode,0)),"")</calculatedColumnFormula>
    </tableColumn>
    <tableColumn id="3" name="UNIDAD DE MEDIDA" dataDxfId="12" dataCellStyle="ArticleBody"/>
    <tableColumn id="4" name="CANTIDAD TOTAL ESTIMADA" dataDxfId="11" dataCellStyle="ArticleBody"/>
    <tableColumn id="5" name="PRECIO UNITARIO ESTIMADO" dataDxfId="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447:F1461" totalsRowShown="0">
  <autoFilter ref="A1447:F1461"/>
  <tableColumns count="6">
    <tableColumn id="1" name="CÓDIGO CATÁLOGO" dataDxfId="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471:F1484" totalsRowShown="0">
  <autoFilter ref="A1471:F1484"/>
  <tableColumns count="6">
    <tableColumn id="1" name="CÓDIGO CATÁLOGO" dataDxfId="8"/>
    <tableColumn id="2" name="ARTÍCULO">
      <calculatedColumnFormula>IFERROR(INDEX(UNSPSCDes,MATCH(INDIRECT(ADDRESS(ROW(),COLUMN()-1,4)),UNSPSCCode,0)),"")</calculatedColumnFormula>
    </tableColumn>
    <tableColumn id="3" name="UNIDAD DE MEDIDA" dataDxfId="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494:F1509" totalsRowShown="0">
  <autoFilter ref="A1494:F1509"/>
  <tableColumns count="6">
    <tableColumn id="1" name="CÓDIGO CATÁLOGO" dataDxfId="6"/>
    <tableColumn id="2" name="ARTÍCULO">
      <calculatedColumnFormula>IFERROR(INDEX(UNSPSCDes,MATCH(INDIRECT(ADDRESS(ROW(),COLUMN()-1,4)),UNSPSCCode,0)),"")</calculatedColumnFormula>
    </tableColumn>
    <tableColumn id="3" name="UNIDAD DE MEDIDA" dataDxfId="5" dataCellStyle="ArticleBody"/>
    <tableColumn id="4" name="CANTIDAD TOTAL ESTIMADA" dataDxfId="4" dataCellStyle="ArticleBody"/>
    <tableColumn id="5" name="PRECIO UNITARIO ESTIMADO" dataDxfId="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519:F1521" totalsRowShown="0">
  <autoFilter ref="A1519:F1521"/>
  <tableColumns count="6">
    <tableColumn id="1" name="CÓDIGO CATÁLOGO" dataDxfId="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531:F1541" totalsRowShown="0">
  <autoFilter ref="A1531:F15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551:F1556" totalsRowShown="0">
  <autoFilter ref="A1551:F15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566:F1567" totalsRowShown="0">
  <autoFilter ref="A1566:F1567"/>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577:F1581" totalsRowShown="0">
  <autoFilter ref="A1577:F1581"/>
  <tableColumns count="6">
    <tableColumn id="1" name="CÓDIGO CATÁLOGO" dataDxfId="0"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143:F153" totalsRowShown="0">
  <autoFilter ref="A143:F1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11" name="Table312" displayName="Table312" ref="A163:F191" totalsRowShown="0">
  <autoFilter ref="A163:F1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table" Target="../tables/table67.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table" Target="../tables/table11.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table" Target="../tables/table36.xml"/><Relationship Id="rId542" Type="http://schemas.openxmlformats.org/officeDocument/2006/relationships/table" Target="../tables/table78.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table" Target="../tables/table22.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table" Target="../tables/table47.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table" Target="../tables/table3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table" Target="../tables/table58.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table" Target="../tables/table2.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69.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table" Target="../tables/table13.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38.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omments" Target="../comments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table" Target="../tables/table24.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49.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table" Target="../tables/table35.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60.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table" Target="../tables/table4.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71.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table" Target="../tables/table1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table" Target="../tables/table26.xml"/><Relationship Id="rId504" Type="http://schemas.openxmlformats.org/officeDocument/2006/relationships/table" Target="../tables/table40.xml"/><Relationship Id="rId525" Type="http://schemas.openxmlformats.org/officeDocument/2006/relationships/table" Target="../tables/table61.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table" Target="../tables/table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table" Target="../tables/table16.xml"/><Relationship Id="rId515" Type="http://schemas.openxmlformats.org/officeDocument/2006/relationships/table" Target="../tables/table51.xml"/><Relationship Id="rId536" Type="http://schemas.openxmlformats.org/officeDocument/2006/relationships/table" Target="../tables/table72.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table" Target="../tables/table6.xml"/><Relationship Id="rId491" Type="http://schemas.openxmlformats.org/officeDocument/2006/relationships/table" Target="../tables/table27.xml"/><Relationship Id="rId505" Type="http://schemas.openxmlformats.org/officeDocument/2006/relationships/table" Target="../tables/table41.xml"/><Relationship Id="rId526" Type="http://schemas.openxmlformats.org/officeDocument/2006/relationships/table" Target="../tables/table62.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table" Target="../tables/table17.xml"/><Relationship Id="rId516" Type="http://schemas.openxmlformats.org/officeDocument/2006/relationships/table" Target="../tables/table5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table" Target="../tables/table73.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table" Target="../tables/table7.xml"/><Relationship Id="rId506" Type="http://schemas.openxmlformats.org/officeDocument/2006/relationships/table" Target="../tables/table4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table" Target="../tables/table28.xml"/><Relationship Id="rId527" Type="http://schemas.openxmlformats.org/officeDocument/2006/relationships/table" Target="../tables/table63.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table" Target="../tables/table18.xml"/><Relationship Id="rId517" Type="http://schemas.openxmlformats.org/officeDocument/2006/relationships/table" Target="../tables/table53.xml"/><Relationship Id="rId538" Type="http://schemas.openxmlformats.org/officeDocument/2006/relationships/table" Target="../tables/table74.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table" Target="../tables/table8.xml"/><Relationship Id="rId493" Type="http://schemas.openxmlformats.org/officeDocument/2006/relationships/table" Target="../tables/table29.xml"/><Relationship Id="rId507" Type="http://schemas.openxmlformats.org/officeDocument/2006/relationships/table" Target="../tables/table43.xml"/><Relationship Id="rId528" Type="http://schemas.openxmlformats.org/officeDocument/2006/relationships/table" Target="../tables/table64.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table" Target="../tables/table19.xml"/><Relationship Id="rId518" Type="http://schemas.openxmlformats.org/officeDocument/2006/relationships/table" Target="../tables/table54.xml"/><Relationship Id="rId539" Type="http://schemas.openxmlformats.org/officeDocument/2006/relationships/table" Target="../tables/table75.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table" Target="../tables/table9.xml"/><Relationship Id="rId494" Type="http://schemas.openxmlformats.org/officeDocument/2006/relationships/table" Target="../tables/table30.xml"/><Relationship Id="rId508" Type="http://schemas.openxmlformats.org/officeDocument/2006/relationships/table" Target="../tables/table44.xml"/><Relationship Id="rId529" Type="http://schemas.openxmlformats.org/officeDocument/2006/relationships/table" Target="../tables/table65.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table" Target="../tables/table76.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table" Target="../tables/table20.xml"/><Relationship Id="rId519" Type="http://schemas.openxmlformats.org/officeDocument/2006/relationships/table" Target="../tables/table5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table" Target="../tables/table66.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table" Target="../tables/table10.xml"/><Relationship Id="rId509" Type="http://schemas.openxmlformats.org/officeDocument/2006/relationships/table" Target="../tables/table4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table" Target="../tables/table31.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table" Target="../tables/table56.xml"/><Relationship Id="rId541" Type="http://schemas.openxmlformats.org/officeDocument/2006/relationships/table" Target="../tables/table77.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table" Target="../tables/table21.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46.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table" Target="../tables/table32.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5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table" Target="../tables/table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68.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table" Target="../tables/table12.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37.xml"/><Relationship Id="rId543" Type="http://schemas.openxmlformats.org/officeDocument/2006/relationships/table" Target="../tables/table79.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table" Target="../tables/table23.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48.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table" Target="../tables/table3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59.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table" Target="../tables/table3.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70.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table" Target="../tables/table14.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3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table" Target="../tables/table25.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80.xml"/><Relationship Id="rId3" Type="http://schemas.openxmlformats.org/officeDocument/2006/relationships/vmlDrawing" Target="../drawings/vmlDrawing2.vml"/><Relationship Id="rId7" Type="http://schemas.openxmlformats.org/officeDocument/2006/relationships/ctrlProp" Target="../ctrlProps/ctrlProp465.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464.xml"/><Relationship Id="rId5" Type="http://schemas.openxmlformats.org/officeDocument/2006/relationships/ctrlProp" Target="../ctrlProps/ctrlProp463.xml"/><Relationship Id="rId4" Type="http://schemas.openxmlformats.org/officeDocument/2006/relationships/ctrlProp" Target="../ctrlProps/ctrlProp462.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28" sqref="C28"/>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4" t="s">
        <v>15167</v>
      </c>
      <c r="C6" s="104"/>
    </row>
    <row r="7" spans="2:7" ht="18" x14ac:dyDescent="0.25">
      <c r="B7" s="52" t="s">
        <v>5214</v>
      </c>
      <c r="C7" s="53">
        <f ca="1">PACC!B10</f>
        <v>57879380.400000006</v>
      </c>
      <c r="G7" s="28"/>
    </row>
    <row r="8" spans="2:7" ht="18" x14ac:dyDescent="0.25">
      <c r="B8" s="54" t="s">
        <v>3640</v>
      </c>
      <c r="C8" s="55">
        <f ca="1">PACC!B9</f>
        <v>79</v>
      </c>
      <c r="G8" s="28"/>
    </row>
    <row r="9" spans="2:7" ht="18" x14ac:dyDescent="0.25">
      <c r="B9" s="54" t="s">
        <v>5769</v>
      </c>
      <c r="C9" s="56" t="str">
        <f>IF(PACC!E6="","",PACC!E6)</f>
        <v>0201</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17724</v>
      </c>
      <c r="C12" s="56" t="str">
        <f>IF(PACC!E9="","",PACC!E9)</f>
        <v>Oficina Presidencial de Tecnologias de la Información y Comunicación</v>
      </c>
      <c r="G12" s="28"/>
    </row>
    <row r="13" spans="2:7" ht="16.5" customHeight="1" x14ac:dyDescent="0.25">
      <c r="B13" s="54" t="s">
        <v>18227</v>
      </c>
      <c r="C13" s="57">
        <f>IF(PACC!E11="","",PACC!E11)</f>
        <v>2017</v>
      </c>
      <c r="G13" s="29"/>
    </row>
    <row r="14" spans="2:7" ht="16.5" customHeight="1" x14ac:dyDescent="0.25">
      <c r="B14" s="54" t="s">
        <v>4035</v>
      </c>
      <c r="C14" s="75" t="str">
        <f>IF(PACC!E12="","",PACC!E12)</f>
        <v/>
      </c>
      <c r="G14" s="29"/>
    </row>
    <row r="15" spans="2:7" x14ac:dyDescent="0.25">
      <c r="B15" s="105" t="s">
        <v>3405</v>
      </c>
      <c r="C15" s="105"/>
    </row>
    <row r="16" spans="2:7" x14ac:dyDescent="0.25">
      <c r="B16" s="58" t="s">
        <v>10691</v>
      </c>
      <c r="C16" s="53">
        <f ca="1">SUMIF(ObjetoContratacionOculto,"="&amp;Bienes,TotalEstColumnValue)</f>
        <v>7400642</v>
      </c>
    </row>
    <row r="17" spans="2:3" x14ac:dyDescent="0.25">
      <c r="B17" s="58" t="s">
        <v>528</v>
      </c>
      <c r="C17" s="53">
        <f>SUMIF(ObjetoContratacionOculto,"="&amp;Obras,TotalEstColumnValue)</f>
        <v>0</v>
      </c>
    </row>
    <row r="18" spans="2:3" x14ac:dyDescent="0.25">
      <c r="B18" s="58" t="s">
        <v>91</v>
      </c>
      <c r="C18" s="53">
        <f>SUMIF(ObjetoContratacionOculto,"="&amp;Servicios,TotalEstColumnValue)</f>
        <v>0</v>
      </c>
    </row>
    <row r="19" spans="2:3" x14ac:dyDescent="0.25">
      <c r="B19" s="58" t="s">
        <v>6782</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105" t="s">
        <v>16802</v>
      </c>
      <c r="C21" s="105"/>
    </row>
    <row r="22" spans="2:3" x14ac:dyDescent="0.25">
      <c r="B22" s="58" t="s">
        <v>11795</v>
      </c>
      <c r="C22" s="53">
        <f>SUMIF(MIPYMEOculto,"="&amp;MIPYMESí,TotalEstColumnValue)</f>
        <v>0</v>
      </c>
    </row>
    <row r="23" spans="2:3" x14ac:dyDescent="0.25">
      <c r="B23" s="58" t="s">
        <v>17857</v>
      </c>
      <c r="C23" s="53">
        <f>SUMIF(MIPYMEOculto,"="&amp;MIPYMEMujer,TotalEstColumnValue)</f>
        <v>0</v>
      </c>
    </row>
    <row r="24" spans="2:3" x14ac:dyDescent="0.25">
      <c r="B24" s="58" t="s">
        <v>3561</v>
      </c>
      <c r="C24" s="53">
        <f ca="1">SUMIF(MIPYMEOculto,"="&amp;MIPYMENo,TotalEstColumnValue)</f>
        <v>4006300</v>
      </c>
    </row>
    <row r="25" spans="2:3" x14ac:dyDescent="0.25">
      <c r="B25" s="104" t="s">
        <v>14392</v>
      </c>
      <c r="C25" s="104"/>
    </row>
    <row r="26" spans="2:3" x14ac:dyDescent="0.25">
      <c r="B26" s="58" t="s">
        <v>10102</v>
      </c>
      <c r="C26" s="53">
        <f>SUMIF(ProcedimientoOculto,"="&amp;ModCU,TotalEstColumnValue)</f>
        <v>0</v>
      </c>
    </row>
    <row r="27" spans="2:3" x14ac:dyDescent="0.25">
      <c r="B27" s="58" t="s">
        <v>9173</v>
      </c>
      <c r="C27" s="53">
        <f ca="1">SUMIF(ProcedimientoOculto,"="&amp;ModCM,TotalEstColumnValue)</f>
        <v>1175940</v>
      </c>
    </row>
    <row r="28" spans="2:3" x14ac:dyDescent="0.25">
      <c r="B28" s="58" t="s">
        <v>11063</v>
      </c>
      <c r="C28" s="53">
        <f>SUMIF(ProcedimientoOculto,"="&amp;ModCP,TotalEstColumnValue)</f>
        <v>0</v>
      </c>
    </row>
    <row r="29" spans="2:3" x14ac:dyDescent="0.25">
      <c r="B29" s="58" t="s">
        <v>7889</v>
      </c>
      <c r="C29" s="53">
        <f>SUMIF(ProcedimientoOculto,"="&amp;ModLP,TotalEstColumnValue)</f>
        <v>0</v>
      </c>
    </row>
    <row r="30" spans="2:3" x14ac:dyDescent="0.25">
      <c r="B30" s="58" t="s">
        <v>13159</v>
      </c>
      <c r="C30" s="53">
        <f>SUMIF(ProcedimientoOculto,"="&amp;ModLI,TotalEstColumnValue)</f>
        <v>0</v>
      </c>
    </row>
    <row r="31" spans="2:3" x14ac:dyDescent="0.25">
      <c r="B31" s="58" t="s">
        <v>10590</v>
      </c>
      <c r="C31" s="53">
        <f>SUMIF(ProcedimientoOculto,"="&amp;ModLR,TotalEstColumnValue)</f>
        <v>0</v>
      </c>
    </row>
    <row r="32" spans="2:3" x14ac:dyDescent="0.25">
      <c r="B32" s="58" t="s">
        <v>5122</v>
      </c>
      <c r="C32" s="53">
        <f>SUMIF(ProcedimientoOculto,"="&amp;ModSO,TotalEstColumnValue)</f>
        <v>0</v>
      </c>
    </row>
    <row r="33" spans="2:3" x14ac:dyDescent="0.25">
      <c r="B33" s="52" t="s">
        <v>15996</v>
      </c>
      <c r="C33" s="53">
        <f>SUMIF(ProcedimientoOculto,"="&amp;ModEBienes,TotalEstColumnValue)</f>
        <v>0</v>
      </c>
    </row>
    <row r="34" spans="2:3" ht="30" x14ac:dyDescent="0.25">
      <c r="B34" s="54" t="s">
        <v>12211</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583"/>
  <sheetViews>
    <sheetView tabSelected="1" topLeftCell="A559" zoomScale="110" zoomScaleNormal="110" zoomScaleSheetLayoutView="100" workbookViewId="0">
      <selection activeCell="D703" sqref="D703"/>
    </sheetView>
  </sheetViews>
  <sheetFormatPr defaultColWidth="9.140625" defaultRowHeight="14.1" customHeight="1" x14ac:dyDescent="0.25"/>
  <cols>
    <col min="1" max="1" width="24.85546875" style="26" customWidth="1"/>
    <col min="2" max="2" width="67.5703125" style="26" bestFit="1" customWidth="1"/>
    <col min="3" max="3" width="18.85546875" style="26" bestFit="1" customWidth="1"/>
    <col min="4" max="4" width="33.7109375"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8"/>
      <c r="B1" s="42"/>
      <c r="C1" s="30"/>
      <c r="D1" s="30"/>
      <c r="E1" s="1"/>
      <c r="F1" s="42"/>
      <c r="G1" s="42"/>
      <c r="H1" s="2"/>
      <c r="I1" s="31"/>
      <c r="J1" s="31"/>
      <c r="K1" s="10"/>
      <c r="L1" s="10"/>
      <c r="M1" s="10"/>
    </row>
    <row r="2" spans="1:13" s="3" customFormat="1" ht="18" x14ac:dyDescent="0.25">
      <c r="A2" s="108"/>
      <c r="B2" s="111" t="s">
        <v>1389</v>
      </c>
      <c r="C2" s="111"/>
      <c r="D2" s="111"/>
      <c r="E2" s="111"/>
      <c r="F2" s="60"/>
      <c r="G2" s="42"/>
      <c r="H2" s="10"/>
    </row>
    <row r="3" spans="1:13" s="3" customFormat="1" ht="18" x14ac:dyDescent="0.25">
      <c r="A3" s="108"/>
      <c r="B3" s="112" t="str">
        <f>"AÑO "&amp;E11</f>
        <v>AÑO 2017</v>
      </c>
      <c r="C3" s="112"/>
      <c r="D3" s="112"/>
      <c r="E3" s="112"/>
      <c r="F3" s="61"/>
      <c r="G3" s="42"/>
      <c r="H3" s="10"/>
    </row>
    <row r="4" spans="1:13" s="3" customFormat="1" ht="18" x14ac:dyDescent="0.25">
      <c r="A4" s="108"/>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5260</v>
      </c>
      <c r="E6" s="109" t="s">
        <v>13268</v>
      </c>
      <c r="F6" s="110"/>
    </row>
    <row r="7" spans="1:13" s="43" customFormat="1" ht="13.5" x14ac:dyDescent="0.25">
      <c r="A7" s="36" t="s">
        <v>16009</v>
      </c>
      <c r="B7" s="44"/>
      <c r="C7" s="44"/>
      <c r="D7" s="46" t="s">
        <v>10080</v>
      </c>
      <c r="E7" s="109" t="s">
        <v>15153</v>
      </c>
      <c r="F7" s="110"/>
    </row>
    <row r="8" spans="1:13" s="43" customFormat="1" ht="13.5" x14ac:dyDescent="0.25">
      <c r="A8" s="44"/>
      <c r="B8" s="44"/>
      <c r="C8" s="44"/>
      <c r="D8" s="46" t="s">
        <v>11673</v>
      </c>
      <c r="E8" s="109" t="s">
        <v>17207</v>
      </c>
      <c r="F8" s="110"/>
    </row>
    <row r="9" spans="1:13" s="43" customFormat="1" ht="13.5" x14ac:dyDescent="0.25">
      <c r="A9" s="38" t="s">
        <v>3827</v>
      </c>
      <c r="B9" s="48">
        <f ca="1">COUNTIFS(TotalEstColumnName,"="&amp;TotalEstLabel,TotalEstColumnValue,"&gt;0")</f>
        <v>79</v>
      </c>
      <c r="C9" s="44"/>
      <c r="D9" s="46" t="s">
        <v>6838</v>
      </c>
      <c r="E9" s="109" t="s">
        <v>3683</v>
      </c>
      <c r="F9" s="110"/>
    </row>
    <row r="10" spans="1:13" s="43" customFormat="1" ht="13.5" x14ac:dyDescent="0.25">
      <c r="A10" s="40" t="s">
        <v>17060</v>
      </c>
      <c r="B10" s="47">
        <f ca="1">SUMIF(TotalEstColumnName,"="&amp;TotalEstLabel,TotalEstColumnValue)</f>
        <v>57879380.400000006</v>
      </c>
      <c r="C10" s="44"/>
      <c r="D10" s="46" t="s">
        <v>14706</v>
      </c>
      <c r="E10" s="109" t="s">
        <v>11997</v>
      </c>
      <c r="F10" s="110"/>
    </row>
    <row r="11" spans="1:13" s="43" customFormat="1" ht="13.5" x14ac:dyDescent="0.25">
      <c r="A11" s="39"/>
      <c r="B11" s="39"/>
      <c r="C11" s="44"/>
      <c r="D11" s="46" t="s">
        <v>3422</v>
      </c>
      <c r="E11" s="113">
        <v>2017</v>
      </c>
      <c r="F11" s="114"/>
    </row>
    <row r="12" spans="1:13" s="43" customFormat="1" ht="13.5" x14ac:dyDescent="0.25">
      <c r="A12" s="37"/>
      <c r="B12" s="37"/>
      <c r="C12" s="37"/>
      <c r="D12" s="46" t="s">
        <v>3493</v>
      </c>
      <c r="E12" s="115" t="s">
        <v>6780</v>
      </c>
      <c r="F12" s="116"/>
    </row>
    <row r="13" spans="1:13" ht="14.1" customHeight="1" thickBot="1" x14ac:dyDescent="0.3"/>
    <row r="14" spans="1:13" ht="33.75" customHeight="1" thickBot="1" x14ac:dyDescent="0.25">
      <c r="A14" s="64" t="s">
        <v>16382</v>
      </c>
      <c r="B14" s="64" t="s">
        <v>161</v>
      </c>
      <c r="C14" s="64" t="s">
        <v>11723</v>
      </c>
      <c r="D14" s="64" t="s">
        <v>14378</v>
      </c>
      <c r="E14" s="64" t="s">
        <v>10961</v>
      </c>
      <c r="F14" s="64" t="s">
        <v>11094</v>
      </c>
      <c r="G14" s="45"/>
      <c r="H14" s="45"/>
      <c r="I14" s="45"/>
      <c r="J14" s="45"/>
    </row>
    <row r="15" spans="1:13" ht="13.5" customHeight="1" thickBot="1" x14ac:dyDescent="0.25">
      <c r="A15" s="80" t="s">
        <v>18835</v>
      </c>
      <c r="B15" s="80" t="s">
        <v>18832</v>
      </c>
      <c r="C15" s="80" t="s">
        <v>18833</v>
      </c>
      <c r="D15" s="80" t="s">
        <v>17483</v>
      </c>
      <c r="E15" s="80" t="s">
        <v>18834</v>
      </c>
      <c r="F15" s="66"/>
      <c r="G15" s="45"/>
      <c r="H15" s="45"/>
      <c r="I15" s="45"/>
      <c r="J15" s="45"/>
    </row>
    <row r="16" spans="1:13" ht="13.5" customHeight="1" thickBot="1" x14ac:dyDescent="0.25">
      <c r="A16" s="106" t="s">
        <v>14828</v>
      </c>
      <c r="B16" s="67" t="s">
        <v>8528</v>
      </c>
      <c r="C16" s="76">
        <v>42751</v>
      </c>
      <c r="D16" s="106" t="s">
        <v>9385</v>
      </c>
      <c r="E16" s="67" t="s">
        <v>13093</v>
      </c>
      <c r="F16" s="66" t="s">
        <v>3080</v>
      </c>
      <c r="G16" s="45"/>
      <c r="H16" s="45"/>
      <c r="I16" s="45"/>
      <c r="J16" s="45"/>
    </row>
    <row r="17" spans="1:10" ht="13.5" customHeight="1" thickBot="1" x14ac:dyDescent="0.25">
      <c r="A17" s="107"/>
      <c r="B17" s="67" t="s">
        <v>1786</v>
      </c>
      <c r="C17" s="65">
        <f>IF(C16="","",IF(AND(MONTH(C16)&gt;=1,MONTH(C16)&lt;=3),1,IF(AND(MONTH(C16)&gt;=4,MONTH(C16)&lt;=6),2,IF(AND(MONTH(C16)&gt;=7,MONTH(C16)&lt;=9),3,4))))</f>
        <v>1</v>
      </c>
      <c r="D17" s="107"/>
      <c r="E17" s="67" t="s">
        <v>2417</v>
      </c>
      <c r="F17" s="66" t="s">
        <v>11111</v>
      </c>
      <c r="G17" s="45"/>
      <c r="H17" s="45"/>
      <c r="I17" s="45"/>
      <c r="J17" s="45"/>
    </row>
    <row r="18" spans="1:10" ht="13.5" customHeight="1" thickBot="1" x14ac:dyDescent="0.25">
      <c r="A18" s="107"/>
      <c r="B18" s="67" t="s">
        <v>12942</v>
      </c>
      <c r="C18" s="76">
        <v>42754</v>
      </c>
      <c r="D18" s="107"/>
      <c r="E18" s="67" t="s">
        <v>3073</v>
      </c>
      <c r="F18" s="66" t="s">
        <v>11111</v>
      </c>
      <c r="G18" s="45"/>
      <c r="H18" s="45"/>
      <c r="I18" s="45"/>
      <c r="J18" s="45"/>
    </row>
    <row r="19" spans="1:10" ht="13.5" customHeight="1" thickBot="1" x14ac:dyDescent="0.25">
      <c r="A19" s="107"/>
      <c r="B19" s="67" t="s">
        <v>1786</v>
      </c>
      <c r="C19" s="65">
        <f>IF(C18="","",IF(AND(MONTH(C18)&gt;=1,MONTH(C18)&lt;=3),1,IF(AND(MONTH(C18)&gt;=4,MONTH(C18)&lt;=6),2,IF(AND(MONTH(C18)&gt;=7,MONTH(C18)&lt;=9),3,4))))</f>
        <v>1</v>
      </c>
      <c r="D19" s="107"/>
      <c r="E19" s="67" t="s">
        <v>13192</v>
      </c>
      <c r="F19" s="66" t="s">
        <v>11111</v>
      </c>
      <c r="G19" s="45"/>
      <c r="H19" s="45"/>
      <c r="I19" s="45"/>
      <c r="J19" s="45"/>
    </row>
    <row r="20" spans="1:10" ht="13.5" customHeight="1" thickBot="1" x14ac:dyDescent="0.25">
      <c r="A20" s="45"/>
      <c r="B20" s="45"/>
      <c r="C20" s="45"/>
      <c r="D20" s="45"/>
      <c r="E20" s="45"/>
      <c r="F20" s="45"/>
      <c r="G20" s="45"/>
      <c r="H20" s="45"/>
      <c r="I20" s="45"/>
      <c r="J20" s="45"/>
    </row>
    <row r="21" spans="1:10" ht="13.5" customHeight="1" thickBot="1" x14ac:dyDescent="0.25">
      <c r="A21" s="72" t="s">
        <v>15735</v>
      </c>
      <c r="B21" s="72" t="s">
        <v>16146</v>
      </c>
      <c r="C21" s="72" t="s">
        <v>15641</v>
      </c>
      <c r="D21" s="72" t="s">
        <v>15251</v>
      </c>
      <c r="E21" s="72" t="s">
        <v>6932</v>
      </c>
      <c r="F21" s="72" t="s">
        <v>15280</v>
      </c>
      <c r="G21" s="45"/>
      <c r="H21" s="45"/>
      <c r="I21" s="45"/>
      <c r="J21" s="45"/>
    </row>
    <row r="22" spans="1:10" ht="13.5" customHeight="1" x14ac:dyDescent="0.2">
      <c r="A22" s="79">
        <v>50202310</v>
      </c>
      <c r="B22" s="69" t="str">
        <f ca="1">IFERROR(INDEX(UNSPSCDes,MATCH(INDIRECT(ADDRESS(ROW(),COLUMN()-1,4)),UNSPSCCode,0)),"")</f>
        <v>Agua mineral</v>
      </c>
      <c r="C22" s="78" t="s">
        <v>9559</v>
      </c>
      <c r="D22" s="77">
        <v>1000</v>
      </c>
      <c r="E22" s="71">
        <v>48</v>
      </c>
      <c r="F22" s="70">
        <f ca="1">INDIRECT(ADDRESS(ROW(),COLUMN()-2,4))*INDIRECT(ADDRESS(ROW(),COLUMN()-1,4))</f>
        <v>48000</v>
      </c>
      <c r="G22" s="45"/>
      <c r="H22" s="45"/>
      <c r="I22" s="45"/>
      <c r="J22" s="45"/>
    </row>
    <row r="23" spans="1:10" ht="13.5" customHeight="1" x14ac:dyDescent="0.2">
      <c r="A23" s="79">
        <v>50201706</v>
      </c>
      <c r="B23" s="69" t="str">
        <f ca="1">IFERROR(INDEX(UNSPSCDes,MATCH(INDIRECT(ADDRESS(ROW(),COLUMN()-1,4)),UNSPSCCode,0)),"")</f>
        <v>Café</v>
      </c>
      <c r="C23" s="78" t="s">
        <v>15636</v>
      </c>
      <c r="D23" s="77">
        <v>450</v>
      </c>
      <c r="E23" s="71">
        <v>215</v>
      </c>
      <c r="F23" s="70">
        <f ca="1">INDIRECT(ADDRESS(ROW(),COLUMN()-2,4))*INDIRECT(ADDRESS(ROW(),COLUMN()-1,4))</f>
        <v>96750</v>
      </c>
      <c r="G23" s="45"/>
      <c r="H23" s="45"/>
      <c r="I23" s="45"/>
      <c r="J23" s="45"/>
    </row>
    <row r="24" spans="1:10" ht="13.5" customHeight="1" x14ac:dyDescent="0.2">
      <c r="A24" s="79">
        <v>50161814</v>
      </c>
      <c r="B24" s="69" t="str">
        <f ca="1">IFERROR(INDEX(UNSPSCDes,MATCH(INDIRECT(ADDRESS(ROW(),COLUMN()-1,4)),UNSPSCCode,0)),"")</f>
        <v>Azúcar o sustituto de azúcar, confite</v>
      </c>
      <c r="C24" s="78" t="s">
        <v>15636</v>
      </c>
      <c r="D24" s="77">
        <v>810</v>
      </c>
      <c r="E24" s="71">
        <v>23</v>
      </c>
      <c r="F24" s="70">
        <f ca="1">INDIRECT(ADDRESS(ROW(),COLUMN()-2,4))*INDIRECT(ADDRESS(ROW(),COLUMN()-1,4))</f>
        <v>18630</v>
      </c>
      <c r="G24" s="45"/>
      <c r="H24" s="45"/>
      <c r="I24" s="45"/>
      <c r="J24" s="45"/>
    </row>
    <row r="25" spans="1:10" ht="13.5" customHeight="1" x14ac:dyDescent="0.2">
      <c r="A25" s="79">
        <v>50201711</v>
      </c>
      <c r="B25" s="69" t="str">
        <f ca="1">IFERROR(INDEX(UNSPSCDes,MATCH(INDIRECT(ADDRESS(ROW(),COLUMN()-1,4)),UNSPSCCode,0)),"")</f>
        <v>Té instantáneo</v>
      </c>
      <c r="C25" s="78" t="s">
        <v>15636</v>
      </c>
      <c r="D25" s="77">
        <v>180</v>
      </c>
      <c r="E25" s="71">
        <v>58</v>
      </c>
      <c r="F25" s="70">
        <f ca="1">INDIRECT(ADDRESS(ROW(),COLUMN()-2,4))*INDIRECT(ADDRESS(ROW(),COLUMN()-1,4))</f>
        <v>10440</v>
      </c>
      <c r="G25" s="45"/>
      <c r="H25" s="45"/>
      <c r="I25" s="45"/>
      <c r="J25" s="45"/>
    </row>
    <row r="26" spans="1:10" ht="13.5" customHeight="1" x14ac:dyDescent="0.2">
      <c r="A26" s="79">
        <v>50201714</v>
      </c>
      <c r="B26" s="69" t="str">
        <f ca="1">IFERROR(INDEX(UNSPSCDes,MATCH(INDIRECT(ADDRESS(ROW(),COLUMN()-1,4)),UNSPSCCode,0)),"")</f>
        <v>Cremas no lácteas</v>
      </c>
      <c r="C26" s="78" t="s">
        <v>13533</v>
      </c>
      <c r="D26" s="77">
        <v>30</v>
      </c>
      <c r="E26" s="71">
        <v>450</v>
      </c>
      <c r="F26" s="70">
        <f ca="1">INDIRECT(ADDRESS(ROW(),COLUMN()-2,4))*INDIRECT(ADDRESS(ROW(),COLUMN()-1,4))</f>
        <v>13500</v>
      </c>
      <c r="G26" s="45"/>
      <c r="H26" s="45"/>
      <c r="I26" s="45"/>
      <c r="J26" s="45"/>
    </row>
    <row r="27" spans="1:10" ht="13.5" customHeight="1" x14ac:dyDescent="0.2">
      <c r="A27" s="45"/>
      <c r="B27" s="45"/>
      <c r="C27" s="45"/>
      <c r="D27" s="45"/>
      <c r="E27" s="73" t="s">
        <v>12550</v>
      </c>
      <c r="F27" s="74">
        <f ca="1">SUM(Table32[MONTO TOTAL ESTIMADO])</f>
        <v>187320</v>
      </c>
      <c r="G27" s="45"/>
      <c r="H27" s="45" t="str">
        <f>C15</f>
        <v>bienes</v>
      </c>
      <c r="I27" s="45" t="str">
        <f>E15</f>
        <v>Si</v>
      </c>
      <c r="J27" s="45" t="str">
        <f>D15</f>
        <v>Compras Menores</v>
      </c>
    </row>
    <row r="28" spans="1:10" ht="13.5" customHeight="1" thickBot="1" x14ac:dyDescent="0.3">
      <c r="A28" s="81"/>
      <c r="B28" s="69"/>
      <c r="C28" s="78"/>
      <c r="D28" s="77"/>
      <c r="E28" s="71"/>
      <c r="F28" s="70"/>
    </row>
    <row r="29" spans="1:10" ht="33.75" customHeight="1" thickBot="1" x14ac:dyDescent="0.25">
      <c r="A29" s="64" t="s">
        <v>16382</v>
      </c>
      <c r="B29" s="64" t="s">
        <v>161</v>
      </c>
      <c r="C29" s="64" t="s">
        <v>11723</v>
      </c>
      <c r="D29" s="64" t="s">
        <v>14378</v>
      </c>
      <c r="E29" s="64" t="s">
        <v>10961</v>
      </c>
      <c r="F29" s="64" t="s">
        <v>11094</v>
      </c>
      <c r="G29" s="45"/>
      <c r="H29" s="45"/>
      <c r="I29" s="45"/>
      <c r="J29" s="45"/>
    </row>
    <row r="30" spans="1:10" ht="13.5" customHeight="1" thickBot="1" x14ac:dyDescent="0.25">
      <c r="A30" s="80" t="s">
        <v>18835</v>
      </c>
      <c r="B30" s="80" t="s">
        <v>18832</v>
      </c>
      <c r="C30" s="80" t="s">
        <v>18833</v>
      </c>
      <c r="D30" s="80" t="s">
        <v>17483</v>
      </c>
      <c r="E30" s="80" t="s">
        <v>18834</v>
      </c>
      <c r="F30" s="66"/>
      <c r="G30" s="45"/>
      <c r="H30" s="45"/>
      <c r="I30" s="45"/>
      <c r="J30" s="45"/>
    </row>
    <row r="31" spans="1:10" ht="13.5" customHeight="1" thickBot="1" x14ac:dyDescent="0.25">
      <c r="A31" s="106" t="s">
        <v>14828</v>
      </c>
      <c r="B31" s="67" t="s">
        <v>8528</v>
      </c>
      <c r="C31" s="76">
        <v>42835</v>
      </c>
      <c r="D31" s="106" t="s">
        <v>9385</v>
      </c>
      <c r="E31" s="67" t="s">
        <v>13093</v>
      </c>
      <c r="F31" s="66" t="s">
        <v>3080</v>
      </c>
      <c r="G31" s="45"/>
      <c r="H31" s="45"/>
      <c r="I31" s="45"/>
      <c r="J31" s="45"/>
    </row>
    <row r="32" spans="1:10" ht="13.5" customHeight="1" thickBot="1" x14ac:dyDescent="0.25">
      <c r="A32" s="107"/>
      <c r="B32" s="67" t="s">
        <v>1786</v>
      </c>
      <c r="C32" s="65">
        <f>IF(C31="","",IF(AND(MONTH(C31)&gt;=1,MONTH(C31)&lt;=3),1,IF(AND(MONTH(C31)&gt;=4,MONTH(C31)&lt;=6),2,IF(AND(MONTH(C31)&gt;=7,MONTH(C31)&lt;=9),3,4))))</f>
        <v>2</v>
      </c>
      <c r="D32" s="107"/>
      <c r="E32" s="67" t="s">
        <v>2417</v>
      </c>
      <c r="F32" s="66" t="s">
        <v>11111</v>
      </c>
      <c r="G32" s="45"/>
      <c r="H32" s="45"/>
      <c r="I32" s="45"/>
      <c r="J32" s="45"/>
    </row>
    <row r="33" spans="1:10" ht="13.5" customHeight="1" thickBot="1" x14ac:dyDescent="0.25">
      <c r="A33" s="107"/>
      <c r="B33" s="67" t="s">
        <v>12942</v>
      </c>
      <c r="C33" s="76">
        <v>42838</v>
      </c>
      <c r="D33" s="107"/>
      <c r="E33" s="67" t="s">
        <v>3073</v>
      </c>
      <c r="F33" s="66" t="s">
        <v>11111</v>
      </c>
      <c r="G33" s="45"/>
      <c r="H33" s="45"/>
      <c r="I33" s="45"/>
      <c r="J33" s="45"/>
    </row>
    <row r="34" spans="1:10" ht="13.5" customHeight="1" thickBot="1" x14ac:dyDescent="0.25">
      <c r="A34" s="107"/>
      <c r="B34" s="67" t="s">
        <v>1786</v>
      </c>
      <c r="C34" s="65">
        <f>IF(C33="","",IF(AND(MONTH(C33)&gt;=1,MONTH(C33)&lt;=3),1,IF(AND(MONTH(C33)&gt;=4,MONTH(C33)&lt;=6),2,IF(AND(MONTH(C33)&gt;=7,MONTH(C33)&lt;=9),3,4))))</f>
        <v>2</v>
      </c>
      <c r="D34" s="107"/>
      <c r="E34" s="67" t="s">
        <v>13192</v>
      </c>
      <c r="F34" s="66" t="s">
        <v>11111</v>
      </c>
      <c r="G34" s="45"/>
      <c r="H34" s="45"/>
      <c r="I34" s="45"/>
      <c r="J34" s="45"/>
    </row>
    <row r="35" spans="1:10" ht="13.5" customHeight="1" thickBot="1" x14ac:dyDescent="0.25">
      <c r="A35" s="45"/>
      <c r="B35" s="45"/>
      <c r="C35" s="45"/>
      <c r="D35" s="45"/>
      <c r="E35" s="45"/>
      <c r="F35" s="45"/>
      <c r="G35" s="45"/>
      <c r="H35" s="45"/>
      <c r="I35" s="45"/>
      <c r="J35" s="45"/>
    </row>
    <row r="36" spans="1:10" ht="13.5" customHeight="1" thickBot="1" x14ac:dyDescent="0.25">
      <c r="A36" s="72" t="s">
        <v>15735</v>
      </c>
      <c r="B36" s="72" t="s">
        <v>16146</v>
      </c>
      <c r="C36" s="72" t="s">
        <v>15641</v>
      </c>
      <c r="D36" s="72" t="s">
        <v>15251</v>
      </c>
      <c r="E36" s="72" t="s">
        <v>6932</v>
      </c>
      <c r="F36" s="72" t="s">
        <v>15280</v>
      </c>
      <c r="G36" s="45"/>
      <c r="H36" s="45"/>
      <c r="I36" s="45"/>
      <c r="J36" s="45"/>
    </row>
    <row r="37" spans="1:10" ht="13.5" customHeight="1" x14ac:dyDescent="0.2">
      <c r="A37" s="79">
        <v>50202310</v>
      </c>
      <c r="B37" s="69" t="str">
        <f ca="1">IFERROR(INDEX(UNSPSCDes,MATCH(INDIRECT(ADDRESS(ROW(),COLUMN()-1,4)),UNSPSCCode,0)),"")</f>
        <v>Agua mineral</v>
      </c>
      <c r="C37" s="78" t="s">
        <v>9559</v>
      </c>
      <c r="D37" s="77">
        <v>1000</v>
      </c>
      <c r="E37" s="71">
        <v>48</v>
      </c>
      <c r="F37" s="70">
        <f ca="1">INDIRECT(ADDRESS(ROW(),COLUMN()-2,4))*INDIRECT(ADDRESS(ROW(),COLUMN()-1,4))</f>
        <v>48000</v>
      </c>
      <c r="G37" s="45"/>
      <c r="H37" s="45"/>
      <c r="I37" s="45"/>
      <c r="J37" s="45"/>
    </row>
    <row r="38" spans="1:10" ht="13.5" customHeight="1" x14ac:dyDescent="0.2">
      <c r="A38" s="79">
        <v>50201706</v>
      </c>
      <c r="B38" s="69" t="str">
        <f ca="1">IFERROR(INDEX(UNSPSCDes,MATCH(INDIRECT(ADDRESS(ROW(),COLUMN()-1,4)),UNSPSCCode,0)),"")</f>
        <v>Café</v>
      </c>
      <c r="C38" s="78" t="s">
        <v>15636</v>
      </c>
      <c r="D38" s="77">
        <v>450</v>
      </c>
      <c r="E38" s="71">
        <v>215</v>
      </c>
      <c r="F38" s="70">
        <f ca="1">INDIRECT(ADDRESS(ROW(),COLUMN()-2,4))*INDIRECT(ADDRESS(ROW(),COLUMN()-1,4))</f>
        <v>96750</v>
      </c>
      <c r="G38" s="45"/>
      <c r="H38" s="45"/>
      <c r="I38" s="45"/>
      <c r="J38" s="45"/>
    </row>
    <row r="39" spans="1:10" ht="13.5" customHeight="1" x14ac:dyDescent="0.2">
      <c r="A39" s="79">
        <v>50161814</v>
      </c>
      <c r="B39" s="69" t="str">
        <f ca="1">IFERROR(INDEX(UNSPSCDes,MATCH(INDIRECT(ADDRESS(ROW(),COLUMN()-1,4)),UNSPSCCode,0)),"")</f>
        <v>Azúcar o sustituto de azúcar, confite</v>
      </c>
      <c r="C39" s="78" t="s">
        <v>15636</v>
      </c>
      <c r="D39" s="77">
        <v>810</v>
      </c>
      <c r="E39" s="71">
        <v>23</v>
      </c>
      <c r="F39" s="70">
        <f ca="1">INDIRECT(ADDRESS(ROW(),COLUMN()-2,4))*INDIRECT(ADDRESS(ROW(),COLUMN()-1,4))</f>
        <v>18630</v>
      </c>
      <c r="G39" s="45"/>
      <c r="H39" s="45"/>
      <c r="I39" s="45"/>
      <c r="J39" s="45"/>
    </row>
    <row r="40" spans="1:10" ht="13.5" customHeight="1" x14ac:dyDescent="0.2">
      <c r="A40" s="79">
        <v>50201711</v>
      </c>
      <c r="B40" s="69" t="str">
        <f ca="1">IFERROR(INDEX(UNSPSCDes,MATCH(INDIRECT(ADDRESS(ROW(),COLUMN()-1,4)),UNSPSCCode,0)),"")</f>
        <v>Té instantáneo</v>
      </c>
      <c r="C40" s="78" t="s">
        <v>15636</v>
      </c>
      <c r="D40" s="77">
        <v>180</v>
      </c>
      <c r="E40" s="71">
        <v>58</v>
      </c>
      <c r="F40" s="70">
        <f ca="1">INDIRECT(ADDRESS(ROW(),COLUMN()-2,4))*INDIRECT(ADDRESS(ROW(),COLUMN()-1,4))</f>
        <v>10440</v>
      </c>
      <c r="G40" s="45"/>
      <c r="H40" s="45"/>
      <c r="I40" s="45"/>
      <c r="J40" s="45"/>
    </row>
    <row r="41" spans="1:10" ht="13.5" customHeight="1" x14ac:dyDescent="0.2">
      <c r="A41" s="79">
        <v>50201714</v>
      </c>
      <c r="B41" s="69" t="str">
        <f ca="1">IFERROR(INDEX(UNSPSCDes,MATCH(INDIRECT(ADDRESS(ROW(),COLUMN()-1,4)),UNSPSCCode,0)),"")</f>
        <v>Cremas no lácteas</v>
      </c>
      <c r="C41" s="78" t="s">
        <v>13533</v>
      </c>
      <c r="D41" s="77">
        <v>30</v>
      </c>
      <c r="E41" s="71">
        <v>450</v>
      </c>
      <c r="F41" s="70">
        <f ca="1">INDIRECT(ADDRESS(ROW(),COLUMN()-2,4))*INDIRECT(ADDRESS(ROW(),COLUMN()-1,4))</f>
        <v>13500</v>
      </c>
      <c r="G41" s="45"/>
      <c r="H41" s="45"/>
      <c r="I41" s="45"/>
      <c r="J41" s="45"/>
    </row>
    <row r="42" spans="1:10" ht="13.5" customHeight="1" x14ac:dyDescent="0.2">
      <c r="A42" s="45"/>
      <c r="B42" s="45"/>
      <c r="C42" s="45"/>
      <c r="D42" s="45"/>
      <c r="E42" s="73" t="s">
        <v>12550</v>
      </c>
      <c r="F42" s="74">
        <f ca="1">SUM(Table33[MONTO TOTAL ESTIMADO])</f>
        <v>187320</v>
      </c>
      <c r="G42" s="45"/>
      <c r="H42" s="45" t="str">
        <f>C30</f>
        <v>bienes</v>
      </c>
      <c r="I42" s="45" t="str">
        <f>E30</f>
        <v>Si</v>
      </c>
      <c r="J42" s="45" t="str">
        <f>D30</f>
        <v>Compras Menores</v>
      </c>
    </row>
    <row r="43" spans="1:10" ht="13.5" customHeight="1" thickBot="1" x14ac:dyDescent="0.3">
      <c r="A43" s="81"/>
      <c r="B43" s="69"/>
      <c r="C43" s="78"/>
      <c r="D43" s="77"/>
      <c r="E43" s="71"/>
      <c r="F43" s="70"/>
    </row>
    <row r="44" spans="1:10" ht="33.75" customHeight="1" thickBot="1" x14ac:dyDescent="0.25">
      <c r="A44" s="64" t="s">
        <v>16382</v>
      </c>
      <c r="B44" s="64" t="s">
        <v>161</v>
      </c>
      <c r="C44" s="64" t="s">
        <v>11723</v>
      </c>
      <c r="D44" s="64" t="s">
        <v>14378</v>
      </c>
      <c r="E44" s="64" t="s">
        <v>10961</v>
      </c>
      <c r="F44" s="64" t="s">
        <v>11094</v>
      </c>
      <c r="G44" s="45"/>
      <c r="H44" s="45"/>
      <c r="I44" s="45"/>
      <c r="J44" s="45"/>
    </row>
    <row r="45" spans="1:10" ht="13.5" customHeight="1" thickBot="1" x14ac:dyDescent="0.25">
      <c r="A45" s="80" t="s">
        <v>18835</v>
      </c>
      <c r="B45" s="80" t="s">
        <v>18832</v>
      </c>
      <c r="C45" s="80" t="s">
        <v>18833</v>
      </c>
      <c r="D45" s="80" t="s">
        <v>17483</v>
      </c>
      <c r="E45" s="80" t="s">
        <v>18834</v>
      </c>
      <c r="F45" s="66"/>
      <c r="G45" s="45"/>
      <c r="H45" s="45"/>
      <c r="I45" s="45"/>
      <c r="J45" s="45"/>
    </row>
    <row r="46" spans="1:10" ht="13.5" customHeight="1" thickBot="1" x14ac:dyDescent="0.25">
      <c r="A46" s="106" t="s">
        <v>14828</v>
      </c>
      <c r="B46" s="67" t="s">
        <v>8528</v>
      </c>
      <c r="C46" s="76">
        <v>42927</v>
      </c>
      <c r="D46" s="106" t="s">
        <v>9385</v>
      </c>
      <c r="E46" s="67" t="s">
        <v>13093</v>
      </c>
      <c r="F46" s="66" t="s">
        <v>3080</v>
      </c>
      <c r="G46" s="45"/>
      <c r="H46" s="45"/>
      <c r="I46" s="45"/>
      <c r="J46" s="45"/>
    </row>
    <row r="47" spans="1:10" ht="13.5" customHeight="1" thickBot="1" x14ac:dyDescent="0.25">
      <c r="A47" s="107"/>
      <c r="B47" s="67" t="s">
        <v>1786</v>
      </c>
      <c r="C47" s="65">
        <f>IF(C46="","",IF(AND(MONTH(C46)&gt;=1,MONTH(C46)&lt;=3),1,IF(AND(MONTH(C46)&gt;=4,MONTH(C46)&lt;=6),2,IF(AND(MONTH(C46)&gt;=7,MONTH(C46)&lt;=9),3,4))))</f>
        <v>3</v>
      </c>
      <c r="D47" s="107"/>
      <c r="E47" s="67" t="s">
        <v>2417</v>
      </c>
      <c r="F47" s="66" t="s">
        <v>11111</v>
      </c>
      <c r="G47" s="45"/>
      <c r="H47" s="45"/>
      <c r="I47" s="45"/>
      <c r="J47" s="45"/>
    </row>
    <row r="48" spans="1:10" ht="13.5" customHeight="1" thickBot="1" x14ac:dyDescent="0.25">
      <c r="A48" s="107"/>
      <c r="B48" s="67" t="s">
        <v>12942</v>
      </c>
      <c r="C48" s="76">
        <v>42930</v>
      </c>
      <c r="D48" s="107"/>
      <c r="E48" s="67" t="s">
        <v>3073</v>
      </c>
      <c r="F48" s="66" t="s">
        <v>11111</v>
      </c>
      <c r="G48" s="45"/>
      <c r="H48" s="45"/>
      <c r="I48" s="45"/>
      <c r="J48" s="45"/>
    </row>
    <row r="49" spans="1:10" ht="13.5" customHeight="1" thickBot="1" x14ac:dyDescent="0.25">
      <c r="A49" s="107"/>
      <c r="B49" s="67" t="s">
        <v>1786</v>
      </c>
      <c r="C49" s="65">
        <f>IF(C48="","",IF(AND(MONTH(C48)&gt;=1,MONTH(C48)&lt;=3),1,IF(AND(MONTH(C48)&gt;=4,MONTH(C48)&lt;=6),2,IF(AND(MONTH(C48)&gt;=7,MONTH(C48)&lt;=9),3,4))))</f>
        <v>3</v>
      </c>
      <c r="D49" s="107"/>
      <c r="E49" s="67" t="s">
        <v>13192</v>
      </c>
      <c r="F49" s="66" t="s">
        <v>11111</v>
      </c>
      <c r="G49" s="45"/>
      <c r="H49" s="45"/>
      <c r="I49" s="45"/>
      <c r="J49" s="45"/>
    </row>
    <row r="50" spans="1:10" ht="13.5" customHeight="1" thickBot="1" x14ac:dyDescent="0.25">
      <c r="A50" s="45"/>
      <c r="B50" s="45"/>
      <c r="C50" s="45"/>
      <c r="D50" s="45"/>
      <c r="E50" s="45"/>
      <c r="F50" s="45"/>
      <c r="G50" s="45"/>
      <c r="H50" s="45"/>
      <c r="I50" s="45"/>
      <c r="J50" s="45"/>
    </row>
    <row r="51" spans="1:10" ht="13.5" customHeight="1" thickBot="1" x14ac:dyDescent="0.25">
      <c r="A51" s="72" t="s">
        <v>15735</v>
      </c>
      <c r="B51" s="72" t="s">
        <v>16146</v>
      </c>
      <c r="C51" s="72" t="s">
        <v>15641</v>
      </c>
      <c r="D51" s="72" t="s">
        <v>15251</v>
      </c>
      <c r="E51" s="72" t="s">
        <v>6932</v>
      </c>
      <c r="F51" s="72" t="s">
        <v>15280</v>
      </c>
      <c r="G51" s="45"/>
      <c r="H51" s="45"/>
      <c r="I51" s="45"/>
      <c r="J51" s="45"/>
    </row>
    <row r="52" spans="1:10" ht="13.5" customHeight="1" x14ac:dyDescent="0.2">
      <c r="A52" s="79">
        <v>50202310</v>
      </c>
      <c r="B52" s="69" t="str">
        <f ca="1">IFERROR(INDEX(UNSPSCDes,MATCH(INDIRECT(ADDRESS(ROW(),COLUMN()-1,4)),UNSPSCCode,0)),"")</f>
        <v>Agua mineral</v>
      </c>
      <c r="C52" s="78" t="s">
        <v>9559</v>
      </c>
      <c r="D52" s="77">
        <v>1000</v>
      </c>
      <c r="E52" s="71">
        <v>48</v>
      </c>
      <c r="F52" s="70">
        <f ca="1">INDIRECT(ADDRESS(ROW(),COLUMN()-2,4))*INDIRECT(ADDRESS(ROW(),COLUMN()-1,4))</f>
        <v>48000</v>
      </c>
      <c r="G52" s="45"/>
      <c r="H52" s="45"/>
      <c r="I52" s="45"/>
      <c r="J52" s="45"/>
    </row>
    <row r="53" spans="1:10" ht="13.5" customHeight="1" x14ac:dyDescent="0.2">
      <c r="A53" s="79">
        <v>50201706</v>
      </c>
      <c r="B53" s="69" t="str">
        <f ca="1">IFERROR(INDEX(UNSPSCDes,MATCH(INDIRECT(ADDRESS(ROW(),COLUMN()-1,4)),UNSPSCCode,0)),"")</f>
        <v>Café</v>
      </c>
      <c r="C53" s="78" t="s">
        <v>15636</v>
      </c>
      <c r="D53" s="77">
        <v>450</v>
      </c>
      <c r="E53" s="71">
        <v>215</v>
      </c>
      <c r="F53" s="70">
        <f ca="1">INDIRECT(ADDRESS(ROW(),COLUMN()-2,4))*INDIRECT(ADDRESS(ROW(),COLUMN()-1,4))</f>
        <v>96750</v>
      </c>
      <c r="G53" s="45"/>
      <c r="H53" s="45"/>
      <c r="I53" s="45"/>
      <c r="J53" s="45"/>
    </row>
    <row r="54" spans="1:10" ht="13.5" customHeight="1" x14ac:dyDescent="0.2">
      <c r="A54" s="79">
        <v>50161814</v>
      </c>
      <c r="B54" s="69" t="str">
        <f ca="1">IFERROR(INDEX(UNSPSCDes,MATCH(INDIRECT(ADDRESS(ROW(),COLUMN()-1,4)),UNSPSCCode,0)),"")</f>
        <v>Azúcar o sustituto de azúcar, confite</v>
      </c>
      <c r="C54" s="78" t="s">
        <v>15636</v>
      </c>
      <c r="D54" s="77">
        <v>810</v>
      </c>
      <c r="E54" s="71">
        <v>23</v>
      </c>
      <c r="F54" s="70">
        <f ca="1">INDIRECT(ADDRESS(ROW(),COLUMN()-2,4))*INDIRECT(ADDRESS(ROW(),COLUMN()-1,4))</f>
        <v>18630</v>
      </c>
      <c r="G54" s="45"/>
      <c r="H54" s="45"/>
      <c r="I54" s="45"/>
      <c r="J54" s="45"/>
    </row>
    <row r="55" spans="1:10" ht="13.5" customHeight="1" x14ac:dyDescent="0.2">
      <c r="A55" s="79">
        <v>50201711</v>
      </c>
      <c r="B55" s="69" t="str">
        <f ca="1">IFERROR(INDEX(UNSPSCDes,MATCH(INDIRECT(ADDRESS(ROW(),COLUMN()-1,4)),UNSPSCCode,0)),"")</f>
        <v>Té instantáneo</v>
      </c>
      <c r="C55" s="78" t="s">
        <v>15636</v>
      </c>
      <c r="D55" s="77">
        <v>180</v>
      </c>
      <c r="E55" s="71">
        <v>58</v>
      </c>
      <c r="F55" s="70">
        <f ca="1">INDIRECT(ADDRESS(ROW(),COLUMN()-2,4))*INDIRECT(ADDRESS(ROW(),COLUMN()-1,4))</f>
        <v>10440</v>
      </c>
      <c r="G55" s="45"/>
      <c r="H55" s="45"/>
      <c r="I55" s="45"/>
      <c r="J55" s="45"/>
    </row>
    <row r="56" spans="1:10" ht="13.5" customHeight="1" x14ac:dyDescent="0.2">
      <c r="A56" s="79">
        <v>50201714</v>
      </c>
      <c r="B56" s="69" t="str">
        <f ca="1">IFERROR(INDEX(UNSPSCDes,MATCH(INDIRECT(ADDRESS(ROW(),COLUMN()-1,4)),UNSPSCCode,0)),"")</f>
        <v>Cremas no lácteas</v>
      </c>
      <c r="C56" s="78" t="s">
        <v>13533</v>
      </c>
      <c r="D56" s="77">
        <v>30</v>
      </c>
      <c r="E56" s="71">
        <v>450</v>
      </c>
      <c r="F56" s="70">
        <f ca="1">INDIRECT(ADDRESS(ROW(),COLUMN()-2,4))*INDIRECT(ADDRESS(ROW(),COLUMN()-1,4))</f>
        <v>13500</v>
      </c>
      <c r="G56" s="45"/>
      <c r="H56" s="45"/>
      <c r="I56" s="45"/>
      <c r="J56" s="45"/>
    </row>
    <row r="57" spans="1:10" ht="13.5" customHeight="1" x14ac:dyDescent="0.2">
      <c r="A57" s="45"/>
      <c r="B57" s="45"/>
      <c r="C57" s="45"/>
      <c r="D57" s="45"/>
      <c r="E57" s="73" t="s">
        <v>12550</v>
      </c>
      <c r="F57" s="74">
        <f ca="1">SUM(Table36[MONTO TOTAL ESTIMADO])</f>
        <v>187320</v>
      </c>
      <c r="G57" s="45"/>
      <c r="H57" s="45" t="str">
        <f>C45</f>
        <v>bienes</v>
      </c>
      <c r="I57" s="45" t="str">
        <f>E45</f>
        <v>Si</v>
      </c>
      <c r="J57" s="45" t="str">
        <f>D45</f>
        <v>Compras Menores</v>
      </c>
    </row>
    <row r="58" spans="1:10" ht="13.5" customHeight="1" thickBot="1" x14ac:dyDescent="0.3">
      <c r="A58" s="81"/>
      <c r="B58" s="69"/>
      <c r="C58" s="78"/>
      <c r="D58" s="77"/>
      <c r="E58" s="71"/>
      <c r="F58" s="70"/>
    </row>
    <row r="59" spans="1:10" ht="33.75" customHeight="1" thickBot="1" x14ac:dyDescent="0.25">
      <c r="A59" s="64" t="s">
        <v>16382</v>
      </c>
      <c r="B59" s="64" t="s">
        <v>161</v>
      </c>
      <c r="C59" s="64" t="s">
        <v>11723</v>
      </c>
      <c r="D59" s="64" t="s">
        <v>14378</v>
      </c>
      <c r="E59" s="64" t="s">
        <v>10961</v>
      </c>
      <c r="F59" s="64" t="s">
        <v>11094</v>
      </c>
      <c r="G59" s="45"/>
      <c r="H59" s="45"/>
      <c r="I59" s="45"/>
      <c r="J59" s="45"/>
    </row>
    <row r="60" spans="1:10" ht="13.5" customHeight="1" thickBot="1" x14ac:dyDescent="0.25">
      <c r="A60" s="80" t="s">
        <v>18835</v>
      </c>
      <c r="B60" s="80" t="s">
        <v>18832</v>
      </c>
      <c r="C60" s="80" t="s">
        <v>18833</v>
      </c>
      <c r="D60" s="80" t="s">
        <v>17483</v>
      </c>
      <c r="E60" s="80" t="s">
        <v>18834</v>
      </c>
      <c r="F60" s="66"/>
      <c r="G60" s="45"/>
      <c r="H60" s="45"/>
      <c r="I60" s="45"/>
      <c r="J60" s="45"/>
    </row>
    <row r="61" spans="1:10" ht="13.5" customHeight="1" thickBot="1" x14ac:dyDescent="0.25">
      <c r="A61" s="106" t="s">
        <v>14828</v>
      </c>
      <c r="B61" s="67" t="s">
        <v>8528</v>
      </c>
      <c r="C61" s="76">
        <v>43017</v>
      </c>
      <c r="D61" s="106" t="s">
        <v>9385</v>
      </c>
      <c r="E61" s="67" t="s">
        <v>13093</v>
      </c>
      <c r="F61" s="66" t="s">
        <v>3080</v>
      </c>
      <c r="G61" s="45"/>
      <c r="H61" s="45"/>
      <c r="I61" s="45"/>
      <c r="J61" s="45"/>
    </row>
    <row r="62" spans="1:10" ht="13.5" customHeight="1" thickBot="1" x14ac:dyDescent="0.25">
      <c r="A62" s="107"/>
      <c r="B62" s="67" t="s">
        <v>1786</v>
      </c>
      <c r="C62" s="65">
        <f>IF(C61="","",IF(AND(MONTH(C61)&gt;=1,MONTH(C61)&lt;=3),1,IF(AND(MONTH(C61)&gt;=4,MONTH(C61)&lt;=6),2,IF(AND(MONTH(C61)&gt;=7,MONTH(C61)&lt;=9),3,4))))</f>
        <v>4</v>
      </c>
      <c r="D62" s="107"/>
      <c r="E62" s="67" t="s">
        <v>2417</v>
      </c>
      <c r="F62" s="66" t="s">
        <v>11111</v>
      </c>
      <c r="G62" s="45"/>
      <c r="H62" s="45"/>
      <c r="I62" s="45"/>
      <c r="J62" s="45"/>
    </row>
    <row r="63" spans="1:10" ht="13.5" customHeight="1" thickBot="1" x14ac:dyDescent="0.25">
      <c r="A63" s="107"/>
      <c r="B63" s="67" t="s">
        <v>12942</v>
      </c>
      <c r="C63" s="76">
        <v>43020</v>
      </c>
      <c r="D63" s="107"/>
      <c r="E63" s="67" t="s">
        <v>3073</v>
      </c>
      <c r="F63" s="66" t="s">
        <v>11111</v>
      </c>
      <c r="G63" s="45"/>
      <c r="H63" s="45"/>
      <c r="I63" s="45"/>
      <c r="J63" s="45"/>
    </row>
    <row r="64" spans="1:10" ht="13.5" customHeight="1" thickBot="1" x14ac:dyDescent="0.25">
      <c r="A64" s="107"/>
      <c r="B64" s="67" t="s">
        <v>1786</v>
      </c>
      <c r="C64" s="65">
        <f>IF(C63="","",IF(AND(MONTH(C63)&gt;=1,MONTH(C63)&lt;=3),1,IF(AND(MONTH(C63)&gt;=4,MONTH(C63)&lt;=6),2,IF(AND(MONTH(C63)&gt;=7,MONTH(C63)&lt;=9),3,4))))</f>
        <v>4</v>
      </c>
      <c r="D64" s="107"/>
      <c r="E64" s="67" t="s">
        <v>13192</v>
      </c>
      <c r="F64" s="66" t="s">
        <v>11111</v>
      </c>
      <c r="G64" s="45"/>
      <c r="H64" s="45"/>
      <c r="I64" s="45"/>
      <c r="J64" s="45"/>
    </row>
    <row r="65" spans="1:10" ht="13.5" customHeight="1" thickBot="1" x14ac:dyDescent="0.25">
      <c r="A65" s="45"/>
      <c r="B65" s="45"/>
      <c r="C65" s="45"/>
      <c r="D65" s="45"/>
      <c r="E65" s="45"/>
      <c r="F65" s="45"/>
      <c r="G65" s="45"/>
      <c r="H65" s="45"/>
      <c r="I65" s="45"/>
      <c r="J65" s="45"/>
    </row>
    <row r="66" spans="1:10" ht="13.5" customHeight="1" thickBot="1" x14ac:dyDescent="0.25">
      <c r="A66" s="72" t="s">
        <v>15735</v>
      </c>
      <c r="B66" s="72" t="s">
        <v>16146</v>
      </c>
      <c r="C66" s="72" t="s">
        <v>15641</v>
      </c>
      <c r="D66" s="72" t="s">
        <v>15251</v>
      </c>
      <c r="E66" s="72" t="s">
        <v>6932</v>
      </c>
      <c r="F66" s="72" t="s">
        <v>15280</v>
      </c>
      <c r="G66" s="45"/>
      <c r="H66" s="45"/>
      <c r="I66" s="45"/>
      <c r="J66" s="45"/>
    </row>
    <row r="67" spans="1:10" ht="13.5" customHeight="1" x14ac:dyDescent="0.2">
      <c r="A67" s="79">
        <v>50202310</v>
      </c>
      <c r="B67" s="69" t="str">
        <f ca="1">IFERROR(INDEX(UNSPSCDes,MATCH(INDIRECT(ADDRESS(ROW(),COLUMN()-1,4)),UNSPSCCode,0)),"")</f>
        <v>Agua mineral</v>
      </c>
      <c r="C67" s="78" t="s">
        <v>9559</v>
      </c>
      <c r="D67" s="77">
        <v>1000</v>
      </c>
      <c r="E67" s="71">
        <v>48</v>
      </c>
      <c r="F67" s="70">
        <f ca="1">INDIRECT(ADDRESS(ROW(),COLUMN()-2,4))*INDIRECT(ADDRESS(ROW(),COLUMN()-1,4))</f>
        <v>48000</v>
      </c>
      <c r="G67" s="45"/>
      <c r="H67" s="45"/>
      <c r="I67" s="45"/>
      <c r="J67" s="45"/>
    </row>
    <row r="68" spans="1:10" ht="13.5" customHeight="1" x14ac:dyDescent="0.2">
      <c r="A68" s="79">
        <v>50201706</v>
      </c>
      <c r="B68" s="69" t="str">
        <f ca="1">IFERROR(INDEX(UNSPSCDes,MATCH(INDIRECT(ADDRESS(ROW(),COLUMN()-1,4)),UNSPSCCode,0)),"")</f>
        <v>Café</v>
      </c>
      <c r="C68" s="78" t="s">
        <v>15636</v>
      </c>
      <c r="D68" s="77">
        <v>450</v>
      </c>
      <c r="E68" s="71">
        <v>215</v>
      </c>
      <c r="F68" s="70">
        <f ca="1">INDIRECT(ADDRESS(ROW(),COLUMN()-2,4))*INDIRECT(ADDRESS(ROW(),COLUMN()-1,4))</f>
        <v>96750</v>
      </c>
      <c r="G68" s="45"/>
      <c r="H68" s="45"/>
      <c r="I68" s="45"/>
      <c r="J68" s="45"/>
    </row>
    <row r="69" spans="1:10" ht="13.5" customHeight="1" x14ac:dyDescent="0.2">
      <c r="A69" s="79">
        <v>50161814</v>
      </c>
      <c r="B69" s="69" t="str">
        <f ca="1">IFERROR(INDEX(UNSPSCDes,MATCH(INDIRECT(ADDRESS(ROW(),COLUMN()-1,4)),UNSPSCCode,0)),"")</f>
        <v>Azúcar o sustituto de azúcar, confite</v>
      </c>
      <c r="C69" s="78" t="s">
        <v>15636</v>
      </c>
      <c r="D69" s="77">
        <v>810</v>
      </c>
      <c r="E69" s="71">
        <v>23</v>
      </c>
      <c r="F69" s="70">
        <f ca="1">INDIRECT(ADDRESS(ROW(),COLUMN()-2,4))*INDIRECT(ADDRESS(ROW(),COLUMN()-1,4))</f>
        <v>18630</v>
      </c>
      <c r="G69" s="45"/>
      <c r="H69" s="45"/>
      <c r="I69" s="45"/>
      <c r="J69" s="45"/>
    </row>
    <row r="70" spans="1:10" ht="13.5" customHeight="1" x14ac:dyDescent="0.2">
      <c r="A70" s="79">
        <v>50201711</v>
      </c>
      <c r="B70" s="69" t="str">
        <f ca="1">IFERROR(INDEX(UNSPSCDes,MATCH(INDIRECT(ADDRESS(ROW(),COLUMN()-1,4)),UNSPSCCode,0)),"")</f>
        <v>Té instantáneo</v>
      </c>
      <c r="C70" s="78" t="s">
        <v>15636</v>
      </c>
      <c r="D70" s="77">
        <v>180</v>
      </c>
      <c r="E70" s="71">
        <v>58</v>
      </c>
      <c r="F70" s="70">
        <f ca="1">INDIRECT(ADDRESS(ROW(),COLUMN()-2,4))*INDIRECT(ADDRESS(ROW(),COLUMN()-1,4))</f>
        <v>10440</v>
      </c>
      <c r="G70" s="45"/>
      <c r="H70" s="45"/>
      <c r="I70" s="45"/>
      <c r="J70" s="45"/>
    </row>
    <row r="71" spans="1:10" ht="13.5" customHeight="1" x14ac:dyDescent="0.2">
      <c r="A71" s="79">
        <v>50201714</v>
      </c>
      <c r="B71" s="69" t="str">
        <f ca="1">IFERROR(INDEX(UNSPSCDes,MATCH(INDIRECT(ADDRESS(ROW(),COLUMN()-1,4)),UNSPSCCode,0)),"")</f>
        <v>Cremas no lácteas</v>
      </c>
      <c r="C71" s="78" t="s">
        <v>13533</v>
      </c>
      <c r="D71" s="77">
        <v>30</v>
      </c>
      <c r="E71" s="71">
        <v>450</v>
      </c>
      <c r="F71" s="70">
        <f ca="1">INDIRECT(ADDRESS(ROW(),COLUMN()-2,4))*INDIRECT(ADDRESS(ROW(),COLUMN()-1,4))</f>
        <v>13500</v>
      </c>
      <c r="G71" s="45"/>
      <c r="H71" s="45"/>
      <c r="I71" s="45"/>
      <c r="J71" s="45"/>
    </row>
    <row r="72" spans="1:10" ht="13.5" customHeight="1" x14ac:dyDescent="0.2">
      <c r="A72" s="45"/>
      <c r="B72" s="45"/>
      <c r="C72" s="45"/>
      <c r="D72" s="45"/>
      <c r="E72" s="73" t="s">
        <v>12550</v>
      </c>
      <c r="F72" s="74">
        <f ca="1">SUM(Table37[MONTO TOTAL ESTIMADO])</f>
        <v>187320</v>
      </c>
      <c r="G72" s="45"/>
      <c r="H72" s="45" t="str">
        <f>C60</f>
        <v>bienes</v>
      </c>
      <c r="I72" s="45" t="str">
        <f>E60</f>
        <v>Si</v>
      </c>
      <c r="J72" s="45" t="str">
        <f>D60</f>
        <v>Compras Menores</v>
      </c>
    </row>
    <row r="73" spans="1:10" ht="13.5" customHeight="1" thickBot="1" x14ac:dyDescent="0.3">
      <c r="A73" s="81"/>
      <c r="B73" s="69"/>
      <c r="C73" s="78"/>
      <c r="D73" s="77"/>
      <c r="E73" s="71"/>
      <c r="F73" s="70"/>
    </row>
    <row r="74" spans="1:10" ht="33.75" customHeight="1" thickBot="1" x14ac:dyDescent="0.25">
      <c r="A74" s="64" t="s">
        <v>16382</v>
      </c>
      <c r="B74" s="64" t="s">
        <v>161</v>
      </c>
      <c r="C74" s="64" t="s">
        <v>11723</v>
      </c>
      <c r="D74" s="64" t="s">
        <v>14378</v>
      </c>
      <c r="E74" s="64" t="s">
        <v>10961</v>
      </c>
      <c r="F74" s="64" t="s">
        <v>11094</v>
      </c>
      <c r="G74" s="45"/>
      <c r="H74" s="45"/>
      <c r="I74" s="45"/>
      <c r="J74" s="45"/>
    </row>
    <row r="75" spans="1:10" ht="13.5" customHeight="1" thickBot="1" x14ac:dyDescent="0.25">
      <c r="A75" s="80" t="s">
        <v>18836</v>
      </c>
      <c r="B75" s="80" t="s">
        <v>18832</v>
      </c>
      <c r="C75" s="80" t="s">
        <v>17798</v>
      </c>
      <c r="D75" s="80" t="s">
        <v>17483</v>
      </c>
      <c r="E75" s="80" t="s">
        <v>18834</v>
      </c>
      <c r="F75" s="66"/>
      <c r="G75" s="45"/>
      <c r="H75" s="45"/>
      <c r="I75" s="45"/>
      <c r="J75" s="45"/>
    </row>
    <row r="76" spans="1:10" ht="13.5" customHeight="1" thickBot="1" x14ac:dyDescent="0.25">
      <c r="A76" s="106" t="s">
        <v>14828</v>
      </c>
      <c r="B76" s="67" t="s">
        <v>8528</v>
      </c>
      <c r="C76" s="76">
        <v>42752</v>
      </c>
      <c r="D76" s="106" t="s">
        <v>9385</v>
      </c>
      <c r="E76" s="67" t="s">
        <v>13093</v>
      </c>
      <c r="F76" s="66" t="s">
        <v>3080</v>
      </c>
      <c r="G76" s="45"/>
      <c r="H76" s="45"/>
      <c r="I76" s="45"/>
      <c r="J76" s="45"/>
    </row>
    <row r="77" spans="1:10" ht="13.5" customHeight="1" thickBot="1" x14ac:dyDescent="0.25">
      <c r="A77" s="107"/>
      <c r="B77" s="67" t="s">
        <v>1786</v>
      </c>
      <c r="C77" s="65">
        <f>IF(C76="","",IF(AND(MONTH(C76)&gt;=1,MONTH(C76)&lt;=3),1,IF(AND(MONTH(C76)&gt;=4,MONTH(C76)&lt;=6),2,IF(AND(MONTH(C76)&gt;=7,MONTH(C76)&lt;=9),3,4))))</f>
        <v>1</v>
      </c>
      <c r="D77" s="107"/>
      <c r="E77" s="67" t="s">
        <v>2417</v>
      </c>
      <c r="F77" s="66" t="s">
        <v>11111</v>
      </c>
      <c r="G77" s="45"/>
      <c r="H77" s="45"/>
      <c r="I77" s="45"/>
      <c r="J77" s="45"/>
    </row>
    <row r="78" spans="1:10" ht="13.5" customHeight="1" thickBot="1" x14ac:dyDescent="0.25">
      <c r="A78" s="107"/>
      <c r="B78" s="67" t="s">
        <v>12942</v>
      </c>
      <c r="C78" s="76">
        <v>42755</v>
      </c>
      <c r="D78" s="107"/>
      <c r="E78" s="67" t="s">
        <v>3073</v>
      </c>
      <c r="F78" s="66" t="s">
        <v>11111</v>
      </c>
      <c r="G78" s="45"/>
      <c r="H78" s="45"/>
      <c r="I78" s="45"/>
      <c r="J78" s="45"/>
    </row>
    <row r="79" spans="1:10" ht="13.5" customHeight="1" thickBot="1" x14ac:dyDescent="0.25">
      <c r="A79" s="107"/>
      <c r="B79" s="67" t="s">
        <v>1786</v>
      </c>
      <c r="C79" s="65">
        <f>IF(C78="","",IF(AND(MONTH(C78)&gt;=1,MONTH(C78)&lt;=3),1,IF(AND(MONTH(C78)&gt;=4,MONTH(C78)&lt;=6),2,IF(AND(MONTH(C78)&gt;=7,MONTH(C78)&lt;=9),3,4))))</f>
        <v>1</v>
      </c>
      <c r="D79" s="107"/>
      <c r="E79" s="67" t="s">
        <v>13192</v>
      </c>
      <c r="F79" s="66" t="s">
        <v>11111</v>
      </c>
      <c r="G79" s="45"/>
      <c r="H79" s="45"/>
      <c r="I79" s="45"/>
      <c r="J79" s="45"/>
    </row>
    <row r="80" spans="1:10" ht="13.5" customHeight="1" thickBot="1" x14ac:dyDescent="0.25">
      <c r="A80" s="45"/>
      <c r="B80" s="45"/>
      <c r="C80" s="45"/>
      <c r="D80" s="45"/>
      <c r="E80" s="45"/>
      <c r="F80" s="45"/>
      <c r="G80" s="45"/>
      <c r="H80" s="45"/>
      <c r="I80" s="45"/>
      <c r="J80" s="45"/>
    </row>
    <row r="81" spans="1:10" ht="13.5" customHeight="1" thickBot="1" x14ac:dyDescent="0.25">
      <c r="A81" s="72" t="s">
        <v>15735</v>
      </c>
      <c r="B81" s="72" t="s">
        <v>16146</v>
      </c>
      <c r="C81" s="72" t="s">
        <v>15641</v>
      </c>
      <c r="D81" s="72" t="s">
        <v>15251</v>
      </c>
      <c r="E81" s="72" t="s">
        <v>6932</v>
      </c>
      <c r="F81" s="72" t="s">
        <v>15280</v>
      </c>
      <c r="G81" s="45"/>
      <c r="H81" s="45"/>
      <c r="I81" s="45"/>
      <c r="J81" s="45"/>
    </row>
    <row r="82" spans="1:10" ht="13.5" customHeight="1" x14ac:dyDescent="0.2">
      <c r="A82" s="79">
        <v>52152004</v>
      </c>
      <c r="B82" s="69" t="str">
        <f t="shared" ref="B82:B93" ca="1" si="0">IFERROR(INDEX(UNSPSCDes,MATCH(INDIRECT(ADDRESS(ROW(),COLUMN()-1,4)),UNSPSCCode,0)),"")</f>
        <v>Platos para uso doméstico</v>
      </c>
      <c r="C82" s="77" t="s">
        <v>1449</v>
      </c>
      <c r="D82" s="77">
        <v>36</v>
      </c>
      <c r="E82" s="71">
        <v>50</v>
      </c>
      <c r="F82" s="70">
        <f t="shared" ref="F82:F93" ca="1" si="1">INDIRECT(ADDRESS(ROW(),COLUMN()-2,4))*INDIRECT(ADDRESS(ROW(),COLUMN()-1,4))</f>
        <v>1800</v>
      </c>
      <c r="G82" s="45"/>
      <c r="H82" s="45"/>
      <c r="I82" s="45"/>
      <c r="J82" s="45"/>
    </row>
    <row r="83" spans="1:10" ht="13.5" customHeight="1" x14ac:dyDescent="0.2">
      <c r="A83" s="79">
        <v>52152005</v>
      </c>
      <c r="B83" s="69" t="str">
        <f t="shared" ca="1" si="0"/>
        <v>Platos pequeños para uso doméstico</v>
      </c>
      <c r="C83" s="77" t="s">
        <v>1449</v>
      </c>
      <c r="D83" s="77">
        <v>36</v>
      </c>
      <c r="E83" s="71">
        <v>30</v>
      </c>
      <c r="F83" s="70">
        <f t="shared" ca="1" si="1"/>
        <v>1080</v>
      </c>
      <c r="G83" s="45"/>
      <c r="H83" s="45"/>
      <c r="I83" s="45"/>
      <c r="J83" s="45"/>
    </row>
    <row r="84" spans="1:10" ht="13.5" customHeight="1" x14ac:dyDescent="0.2">
      <c r="A84" s="79">
        <v>52152101</v>
      </c>
      <c r="B84" s="69" t="str">
        <f t="shared" ca="1" si="0"/>
        <v>Tazas de café o té para uso doméstico</v>
      </c>
      <c r="C84" s="77" t="s">
        <v>1449</v>
      </c>
      <c r="D84" s="77">
        <v>36</v>
      </c>
      <c r="E84" s="71">
        <v>40</v>
      </c>
      <c r="F84" s="70">
        <f t="shared" ca="1" si="1"/>
        <v>1440</v>
      </c>
      <c r="G84" s="45"/>
      <c r="H84" s="45"/>
      <c r="I84" s="45"/>
      <c r="J84" s="45"/>
    </row>
    <row r="85" spans="1:10" ht="13.5" customHeight="1" x14ac:dyDescent="0.2">
      <c r="A85" s="79">
        <v>52152104</v>
      </c>
      <c r="B85" s="69" t="str">
        <f t="shared" ca="1" si="0"/>
        <v>Copas para uso doméstico</v>
      </c>
      <c r="C85" s="77" t="s">
        <v>1449</v>
      </c>
      <c r="D85" s="77">
        <v>36</v>
      </c>
      <c r="E85" s="71">
        <v>40</v>
      </c>
      <c r="F85" s="70">
        <f t="shared" ca="1" si="1"/>
        <v>1440</v>
      </c>
      <c r="G85" s="45"/>
      <c r="H85" s="45"/>
      <c r="I85" s="45"/>
      <c r="J85" s="45"/>
    </row>
    <row r="86" spans="1:10" ht="13.5" customHeight="1" x14ac:dyDescent="0.2">
      <c r="A86" s="79">
        <v>24112601</v>
      </c>
      <c r="B86" s="69" t="str">
        <f t="shared" ca="1" si="0"/>
        <v>Jarras</v>
      </c>
      <c r="C86" s="77" t="s">
        <v>1449</v>
      </c>
      <c r="D86" s="77">
        <v>3</v>
      </c>
      <c r="E86" s="71">
        <v>200</v>
      </c>
      <c r="F86" s="70">
        <f t="shared" ca="1" si="1"/>
        <v>600</v>
      </c>
      <c r="G86" s="45"/>
      <c r="H86" s="45"/>
      <c r="I86" s="45"/>
      <c r="J86" s="45"/>
    </row>
    <row r="87" spans="1:10" ht="13.5" customHeight="1" x14ac:dyDescent="0.2">
      <c r="A87" s="79">
        <v>14111703</v>
      </c>
      <c r="B87" s="69" t="str">
        <f t="shared" ca="1" si="0"/>
        <v>Toallas de papel</v>
      </c>
      <c r="C87" s="77" t="s">
        <v>16988</v>
      </c>
      <c r="D87" s="77">
        <v>30</v>
      </c>
      <c r="E87" s="71">
        <v>5900</v>
      </c>
      <c r="F87" s="70">
        <f t="shared" ca="1" si="1"/>
        <v>177000</v>
      </c>
      <c r="G87" s="45"/>
      <c r="H87" s="45"/>
      <c r="I87" s="45"/>
      <c r="J87" s="45"/>
    </row>
    <row r="88" spans="1:10" ht="13.5" customHeight="1" x14ac:dyDescent="0.2">
      <c r="A88" s="79">
        <v>52121602</v>
      </c>
      <c r="B88" s="69" t="str">
        <f t="shared" ca="1" si="0"/>
        <v>Servilletas</v>
      </c>
      <c r="C88" s="77" t="s">
        <v>1449</v>
      </c>
      <c r="D88" s="77">
        <v>480</v>
      </c>
      <c r="E88" s="71">
        <v>40</v>
      </c>
      <c r="F88" s="70">
        <f t="shared" ca="1" si="1"/>
        <v>19200</v>
      </c>
      <c r="G88" s="45"/>
      <c r="H88" s="45"/>
      <c r="I88" s="45"/>
      <c r="J88" s="45"/>
    </row>
    <row r="89" spans="1:10" ht="13.5" customHeight="1" x14ac:dyDescent="0.2">
      <c r="A89" s="79">
        <v>52151704</v>
      </c>
      <c r="B89" s="69" t="str">
        <f t="shared" ca="1" si="0"/>
        <v>Cucharas para uso doméstico</v>
      </c>
      <c r="C89" s="77" t="s">
        <v>1327</v>
      </c>
      <c r="D89" s="77">
        <v>4</v>
      </c>
      <c r="E89" s="71">
        <v>480</v>
      </c>
      <c r="F89" s="70">
        <f t="shared" ca="1" si="1"/>
        <v>1920</v>
      </c>
      <c r="G89" s="45"/>
      <c r="H89" s="45"/>
      <c r="I89" s="45"/>
      <c r="J89" s="45"/>
    </row>
    <row r="90" spans="1:10" ht="13.5" customHeight="1" x14ac:dyDescent="0.2">
      <c r="A90" s="79">
        <v>48101801</v>
      </c>
      <c r="B90" s="69" t="str">
        <f t="shared" ca="1" si="0"/>
        <v>Cubiertos para uso comercial</v>
      </c>
      <c r="C90" s="77" t="s">
        <v>1327</v>
      </c>
      <c r="D90" s="77">
        <v>3</v>
      </c>
      <c r="E90" s="71">
        <v>480</v>
      </c>
      <c r="F90" s="70">
        <f t="shared" ca="1" si="1"/>
        <v>1440</v>
      </c>
      <c r="G90" s="45"/>
      <c r="H90" s="45"/>
      <c r="I90" s="45"/>
      <c r="J90" s="45"/>
    </row>
    <row r="91" spans="1:10" ht="13.5" customHeight="1" x14ac:dyDescent="0.2">
      <c r="A91" s="79">
        <v>52151504</v>
      </c>
      <c r="B91" s="69" t="str">
        <f t="shared" ca="1" si="0"/>
        <v>Tazas o vasos o tapas desechables para uso doméstico</v>
      </c>
      <c r="C91" s="77" t="s">
        <v>16988</v>
      </c>
      <c r="D91" s="77">
        <v>5</v>
      </c>
      <c r="E91" s="71">
        <v>2800</v>
      </c>
      <c r="F91" s="70">
        <f t="shared" ca="1" si="1"/>
        <v>14000</v>
      </c>
      <c r="G91" s="45"/>
      <c r="H91" s="45"/>
      <c r="I91" s="45"/>
      <c r="J91" s="45"/>
    </row>
    <row r="92" spans="1:10" ht="13.5" customHeight="1" x14ac:dyDescent="0.2">
      <c r="A92" s="79">
        <v>52152102</v>
      </c>
      <c r="B92" s="69" t="str">
        <f t="shared" ca="1" si="0"/>
        <v>Vasos para beber para uso doméstico</v>
      </c>
      <c r="C92" s="77" t="s">
        <v>16988</v>
      </c>
      <c r="D92" s="77">
        <v>3</v>
      </c>
      <c r="E92" s="71">
        <v>3000</v>
      </c>
      <c r="F92" s="70">
        <f t="shared" ca="1" si="1"/>
        <v>9000</v>
      </c>
      <c r="G92" s="45"/>
      <c r="H92" s="45"/>
      <c r="I92" s="45"/>
      <c r="J92" s="45"/>
    </row>
    <row r="93" spans="1:10" ht="13.5" customHeight="1" x14ac:dyDescent="0.2">
      <c r="A93" s="79"/>
      <c r="B93" s="69" t="str">
        <f t="shared" ca="1" si="0"/>
        <v/>
      </c>
      <c r="C93" s="77"/>
      <c r="D93" s="77"/>
      <c r="E93" s="71"/>
      <c r="F93" s="70">
        <f t="shared" ca="1" si="1"/>
        <v>0</v>
      </c>
      <c r="G93" s="45"/>
      <c r="H93" s="45"/>
      <c r="I93" s="45"/>
      <c r="J93" s="45"/>
    </row>
    <row r="94" spans="1:10" ht="13.5" customHeight="1" x14ac:dyDescent="0.2">
      <c r="A94" s="45"/>
      <c r="B94" s="45"/>
      <c r="C94" s="45"/>
      <c r="D94" s="45"/>
      <c r="E94" s="73" t="s">
        <v>12550</v>
      </c>
      <c r="F94" s="74">
        <f ca="1">SUM(Table38[MONTO TOTAL ESTIMADO])</f>
        <v>228920</v>
      </c>
      <c r="G94" s="45"/>
      <c r="H94" s="45" t="str">
        <f>C75</f>
        <v>Bienes</v>
      </c>
      <c r="I94" s="45" t="str">
        <f>E75</f>
        <v>Si</v>
      </c>
      <c r="J94" s="45" t="str">
        <f>D75</f>
        <v>Compras Menores</v>
      </c>
    </row>
    <row r="95" spans="1:10" ht="13.5" customHeight="1" thickBot="1" x14ac:dyDescent="0.3">
      <c r="A95" s="81"/>
      <c r="B95" s="69"/>
      <c r="C95" s="78"/>
      <c r="D95" s="77"/>
      <c r="E95" s="71"/>
      <c r="F95" s="70"/>
    </row>
    <row r="96" spans="1:10" ht="33.75" customHeight="1" thickBot="1" x14ac:dyDescent="0.25">
      <c r="A96" s="64" t="s">
        <v>16382</v>
      </c>
      <c r="B96" s="64" t="s">
        <v>161</v>
      </c>
      <c r="C96" s="64" t="s">
        <v>11723</v>
      </c>
      <c r="D96" s="64" t="s">
        <v>14378</v>
      </c>
      <c r="E96" s="64" t="s">
        <v>10961</v>
      </c>
      <c r="F96" s="64" t="s">
        <v>11094</v>
      </c>
      <c r="G96" s="45"/>
      <c r="H96" s="45"/>
      <c r="I96" s="45"/>
      <c r="J96" s="45"/>
    </row>
    <row r="97" spans="1:10" ht="13.5" customHeight="1" thickBot="1" x14ac:dyDescent="0.25">
      <c r="A97" s="80" t="s">
        <v>18837</v>
      </c>
      <c r="B97" s="80" t="s">
        <v>18832</v>
      </c>
      <c r="C97" s="80" t="s">
        <v>17798</v>
      </c>
      <c r="D97" s="80" t="s">
        <v>17483</v>
      </c>
      <c r="E97" s="80" t="s">
        <v>18834</v>
      </c>
      <c r="F97" s="66"/>
      <c r="G97" s="45"/>
      <c r="H97" s="45"/>
      <c r="I97" s="45"/>
      <c r="J97" s="45"/>
    </row>
    <row r="98" spans="1:10" ht="13.5" customHeight="1" thickBot="1" x14ac:dyDescent="0.25">
      <c r="A98" s="106" t="s">
        <v>14828</v>
      </c>
      <c r="B98" s="67" t="s">
        <v>8528</v>
      </c>
      <c r="C98" s="76">
        <v>42836</v>
      </c>
      <c r="D98" s="106" t="s">
        <v>9385</v>
      </c>
      <c r="E98" s="67" t="s">
        <v>13093</v>
      </c>
      <c r="F98" s="66" t="s">
        <v>3080</v>
      </c>
      <c r="G98" s="45"/>
      <c r="H98" s="45"/>
      <c r="I98" s="45"/>
      <c r="J98" s="45"/>
    </row>
    <row r="99" spans="1:10" ht="13.5" customHeight="1" thickBot="1" x14ac:dyDescent="0.25">
      <c r="A99" s="107"/>
      <c r="B99" s="67" t="s">
        <v>1786</v>
      </c>
      <c r="C99" s="65">
        <f>IF(C98="","",IF(AND(MONTH(C98)&gt;=1,MONTH(C98)&lt;=3),1,IF(AND(MONTH(C98)&gt;=4,MONTH(C98)&lt;=6),2,IF(AND(MONTH(C98)&gt;=7,MONTH(C98)&lt;=9),3,4))))</f>
        <v>2</v>
      </c>
      <c r="D99" s="107"/>
      <c r="E99" s="67" t="s">
        <v>2417</v>
      </c>
      <c r="F99" s="66" t="s">
        <v>11111</v>
      </c>
      <c r="G99" s="45"/>
      <c r="H99" s="45"/>
      <c r="I99" s="45"/>
      <c r="J99" s="45"/>
    </row>
    <row r="100" spans="1:10" ht="13.5" customHeight="1" thickBot="1" x14ac:dyDescent="0.25">
      <c r="A100" s="107"/>
      <c r="B100" s="67" t="s">
        <v>12942</v>
      </c>
      <c r="C100" s="76">
        <v>42839</v>
      </c>
      <c r="D100" s="107"/>
      <c r="E100" s="67" t="s">
        <v>3073</v>
      </c>
      <c r="F100" s="66" t="s">
        <v>11111</v>
      </c>
      <c r="G100" s="45"/>
      <c r="H100" s="45"/>
      <c r="I100" s="45"/>
      <c r="J100" s="45"/>
    </row>
    <row r="101" spans="1:10" ht="13.5" customHeight="1" thickBot="1" x14ac:dyDescent="0.25">
      <c r="A101" s="107"/>
      <c r="B101" s="67" t="s">
        <v>1786</v>
      </c>
      <c r="C101" s="65">
        <f>IF(C100="","",IF(AND(MONTH(C100)&gt;=1,MONTH(C100)&lt;=3),1,IF(AND(MONTH(C100)&gt;=4,MONTH(C100)&lt;=6),2,IF(AND(MONTH(C100)&gt;=7,MONTH(C100)&lt;=9),3,4))))</f>
        <v>2</v>
      </c>
      <c r="D101" s="107"/>
      <c r="E101" s="67" t="s">
        <v>13192</v>
      </c>
      <c r="F101" s="66" t="s">
        <v>11111</v>
      </c>
      <c r="G101" s="45"/>
      <c r="H101" s="45"/>
      <c r="I101" s="45"/>
      <c r="J101" s="45"/>
    </row>
    <row r="102" spans="1:10" ht="13.5" customHeight="1" thickBot="1" x14ac:dyDescent="0.25">
      <c r="A102" s="45"/>
      <c r="B102" s="45"/>
      <c r="C102" s="45"/>
      <c r="D102" s="45"/>
      <c r="E102" s="45"/>
      <c r="F102" s="45"/>
      <c r="G102" s="45"/>
      <c r="H102" s="45"/>
      <c r="I102" s="45"/>
      <c r="J102" s="45"/>
    </row>
    <row r="103" spans="1:10" ht="13.5" customHeight="1" thickBot="1" x14ac:dyDescent="0.25">
      <c r="A103" s="72" t="s">
        <v>15735</v>
      </c>
      <c r="B103" s="72" t="s">
        <v>16146</v>
      </c>
      <c r="C103" s="72" t="s">
        <v>15641</v>
      </c>
      <c r="D103" s="72" t="s">
        <v>15251</v>
      </c>
      <c r="E103" s="72" t="s">
        <v>6932</v>
      </c>
      <c r="F103" s="72" t="s">
        <v>15280</v>
      </c>
      <c r="G103" s="45"/>
      <c r="H103" s="45"/>
      <c r="I103" s="45"/>
      <c r="J103" s="45"/>
    </row>
    <row r="104" spans="1:10" ht="13.5" customHeight="1" x14ac:dyDescent="0.2">
      <c r="A104" s="79">
        <v>52152004</v>
      </c>
      <c r="B104" s="69" t="str">
        <f t="shared" ref="B104:B112" ca="1" si="2">IFERROR(INDEX(UNSPSCDes,MATCH(INDIRECT(ADDRESS(ROW(),COLUMN()-1,4)),UNSPSCCode,0)),"")</f>
        <v>Platos para uso doméstico</v>
      </c>
      <c r="C104" s="77" t="s">
        <v>1449</v>
      </c>
      <c r="D104" s="77">
        <v>36</v>
      </c>
      <c r="E104" s="71">
        <v>50</v>
      </c>
      <c r="F104" s="70">
        <f t="shared" ref="F104:F112" ca="1" si="3">INDIRECT(ADDRESS(ROW(),COLUMN()-2,4))*INDIRECT(ADDRESS(ROW(),COLUMN()-1,4))</f>
        <v>1800</v>
      </c>
      <c r="G104" s="45"/>
      <c r="H104" s="45"/>
      <c r="I104" s="45"/>
      <c r="J104" s="45"/>
    </row>
    <row r="105" spans="1:10" ht="13.5" customHeight="1" x14ac:dyDescent="0.2">
      <c r="A105" s="79">
        <v>52152101</v>
      </c>
      <c r="B105" s="69" t="str">
        <f t="shared" ca="1" si="2"/>
        <v>Tazas de café o té para uso doméstico</v>
      </c>
      <c r="C105" s="77" t="s">
        <v>1449</v>
      </c>
      <c r="D105" s="77">
        <v>36</v>
      </c>
      <c r="E105" s="71">
        <v>40</v>
      </c>
      <c r="F105" s="70">
        <f t="shared" ca="1" si="3"/>
        <v>1440</v>
      </c>
      <c r="G105" s="45"/>
      <c r="H105" s="45"/>
      <c r="I105" s="45"/>
      <c r="J105" s="45"/>
    </row>
    <row r="106" spans="1:10" ht="13.5" customHeight="1" x14ac:dyDescent="0.2">
      <c r="A106" s="79">
        <v>52152104</v>
      </c>
      <c r="B106" s="69" t="str">
        <f t="shared" ca="1" si="2"/>
        <v>Copas para uso doméstico</v>
      </c>
      <c r="C106" s="77" t="s">
        <v>1449</v>
      </c>
      <c r="D106" s="77">
        <v>36</v>
      </c>
      <c r="E106" s="71">
        <v>40</v>
      </c>
      <c r="F106" s="70">
        <f t="shared" ca="1" si="3"/>
        <v>1440</v>
      </c>
      <c r="G106" s="45"/>
      <c r="H106" s="45"/>
      <c r="I106" s="45"/>
      <c r="J106" s="45"/>
    </row>
    <row r="107" spans="1:10" ht="13.5" customHeight="1" x14ac:dyDescent="0.2">
      <c r="A107" s="79">
        <v>52152102</v>
      </c>
      <c r="B107" s="69" t="str">
        <f t="shared" ca="1" si="2"/>
        <v>Vasos para beber para uso doméstico</v>
      </c>
      <c r="C107" s="77" t="s">
        <v>16988</v>
      </c>
      <c r="D107" s="77">
        <v>3</v>
      </c>
      <c r="E107" s="71">
        <v>3000</v>
      </c>
      <c r="F107" s="70">
        <f t="shared" ca="1" si="3"/>
        <v>9000</v>
      </c>
      <c r="G107" s="45"/>
      <c r="H107" s="45"/>
      <c r="I107" s="45"/>
      <c r="J107" s="45"/>
    </row>
    <row r="108" spans="1:10" ht="13.5" customHeight="1" x14ac:dyDescent="0.2">
      <c r="A108" s="79">
        <v>14111703</v>
      </c>
      <c r="B108" s="69" t="str">
        <f t="shared" ca="1" si="2"/>
        <v>Toallas de papel</v>
      </c>
      <c r="C108" s="77" t="s">
        <v>16988</v>
      </c>
      <c r="D108" s="77">
        <v>25</v>
      </c>
      <c r="E108" s="71">
        <v>5900</v>
      </c>
      <c r="F108" s="70">
        <f t="shared" ca="1" si="3"/>
        <v>147500</v>
      </c>
      <c r="G108" s="45"/>
      <c r="H108" s="45"/>
      <c r="I108" s="45"/>
      <c r="J108" s="45"/>
    </row>
    <row r="109" spans="1:10" ht="13.5" customHeight="1" x14ac:dyDescent="0.2">
      <c r="A109" s="79">
        <v>52121602</v>
      </c>
      <c r="B109" s="69" t="str">
        <f t="shared" ca="1" si="2"/>
        <v>Servilletas</v>
      </c>
      <c r="C109" s="77" t="s">
        <v>1449</v>
      </c>
      <c r="D109" s="77">
        <v>480</v>
      </c>
      <c r="E109" s="71">
        <v>40</v>
      </c>
      <c r="F109" s="70">
        <f t="shared" ca="1" si="3"/>
        <v>19200</v>
      </c>
      <c r="G109" s="45"/>
      <c r="H109" s="45"/>
      <c r="I109" s="45"/>
      <c r="J109" s="45"/>
    </row>
    <row r="110" spans="1:10" ht="13.5" customHeight="1" x14ac:dyDescent="0.2">
      <c r="A110" s="79">
        <v>52151704</v>
      </c>
      <c r="B110" s="69" t="str">
        <f t="shared" ca="1" si="2"/>
        <v>Cucharas para uso doméstico</v>
      </c>
      <c r="C110" s="77" t="s">
        <v>1327</v>
      </c>
      <c r="D110" s="77">
        <v>4</v>
      </c>
      <c r="E110" s="71">
        <v>480</v>
      </c>
      <c r="F110" s="70">
        <f t="shared" ca="1" si="3"/>
        <v>1920</v>
      </c>
      <c r="G110" s="45"/>
      <c r="H110" s="45"/>
      <c r="I110" s="45"/>
      <c r="J110" s="45"/>
    </row>
    <row r="111" spans="1:10" ht="13.5" customHeight="1" x14ac:dyDescent="0.2">
      <c r="A111" s="79">
        <v>52151504</v>
      </c>
      <c r="B111" s="69" t="str">
        <f t="shared" ca="1" si="2"/>
        <v>Tazas o vasos o tapas desechables para uso doméstico</v>
      </c>
      <c r="C111" s="77" t="s">
        <v>16988</v>
      </c>
      <c r="D111" s="77">
        <v>5</v>
      </c>
      <c r="E111" s="71">
        <v>2800</v>
      </c>
      <c r="F111" s="70">
        <f t="shared" ca="1" si="3"/>
        <v>14000</v>
      </c>
      <c r="G111" s="45"/>
      <c r="H111" s="45"/>
      <c r="I111" s="45"/>
      <c r="J111" s="45"/>
    </row>
    <row r="112" spans="1:10" ht="13.5" customHeight="1" x14ac:dyDescent="0.2">
      <c r="A112" s="79">
        <v>48101801</v>
      </c>
      <c r="B112" s="69" t="str">
        <f t="shared" ca="1" si="2"/>
        <v>Cubiertos para uso comercial</v>
      </c>
      <c r="C112" s="77" t="s">
        <v>1327</v>
      </c>
      <c r="D112" s="77">
        <v>3</v>
      </c>
      <c r="E112" s="71">
        <v>480</v>
      </c>
      <c r="F112" s="70">
        <f t="shared" ca="1" si="3"/>
        <v>1440</v>
      </c>
      <c r="G112" s="45"/>
      <c r="H112" s="45"/>
      <c r="I112" s="45"/>
      <c r="J112" s="45"/>
    </row>
    <row r="113" spans="1:10" ht="13.5" customHeight="1" x14ac:dyDescent="0.2">
      <c r="A113" s="45"/>
      <c r="B113" s="45"/>
      <c r="C113" s="45"/>
      <c r="D113" s="45"/>
      <c r="E113" s="73" t="s">
        <v>12550</v>
      </c>
      <c r="F113" s="74">
        <f ca="1">SUM(Table39[MONTO TOTAL ESTIMADO])</f>
        <v>197740</v>
      </c>
      <c r="G113" s="45"/>
      <c r="H113" s="45" t="str">
        <f>C97</f>
        <v>Bienes</v>
      </c>
      <c r="I113" s="45" t="str">
        <f>E97</f>
        <v>Si</v>
      </c>
      <c r="J113" s="45" t="str">
        <f>D97</f>
        <v>Compras Menores</v>
      </c>
    </row>
    <row r="114" spans="1:10" ht="13.5" customHeight="1" thickBot="1" x14ac:dyDescent="0.3">
      <c r="A114" s="81"/>
      <c r="B114" s="69"/>
      <c r="C114" s="78"/>
      <c r="D114" s="77"/>
      <c r="E114" s="71"/>
      <c r="F114" s="70"/>
    </row>
    <row r="115" spans="1:10" ht="33.75" customHeight="1" thickBot="1" x14ac:dyDescent="0.25">
      <c r="A115" s="64" t="s">
        <v>16382</v>
      </c>
      <c r="B115" s="64" t="s">
        <v>161</v>
      </c>
      <c r="C115" s="64" t="s">
        <v>11723</v>
      </c>
      <c r="D115" s="64" t="s">
        <v>14378</v>
      </c>
      <c r="E115" s="64" t="s">
        <v>10961</v>
      </c>
      <c r="F115" s="64" t="s">
        <v>11094</v>
      </c>
      <c r="G115" s="45"/>
      <c r="H115" s="45"/>
      <c r="I115" s="45"/>
      <c r="J115" s="45"/>
    </row>
    <row r="116" spans="1:10" ht="13.5" customHeight="1" thickBot="1" x14ac:dyDescent="0.25">
      <c r="A116" s="80" t="s">
        <v>18838</v>
      </c>
      <c r="B116" s="80" t="s">
        <v>18839</v>
      </c>
      <c r="C116" s="80" t="s">
        <v>17798</v>
      </c>
      <c r="D116" s="85" t="s">
        <v>18846</v>
      </c>
      <c r="E116" s="80" t="s">
        <v>18834</v>
      </c>
      <c r="F116" s="66"/>
      <c r="G116" s="45"/>
      <c r="H116" s="45"/>
      <c r="I116" s="45"/>
      <c r="J116" s="45"/>
    </row>
    <row r="117" spans="1:10" ht="13.5" customHeight="1" thickBot="1" x14ac:dyDescent="0.25">
      <c r="A117" s="106" t="s">
        <v>14828</v>
      </c>
      <c r="B117" s="67" t="s">
        <v>8528</v>
      </c>
      <c r="C117" s="76">
        <v>42933</v>
      </c>
      <c r="D117" s="106" t="s">
        <v>9385</v>
      </c>
      <c r="E117" s="67" t="s">
        <v>13093</v>
      </c>
      <c r="F117" s="66" t="s">
        <v>3080</v>
      </c>
      <c r="G117" s="45"/>
      <c r="H117" s="45"/>
      <c r="I117" s="45"/>
      <c r="J117" s="45"/>
    </row>
    <row r="118" spans="1:10" ht="13.5" customHeight="1" thickBot="1" x14ac:dyDescent="0.25">
      <c r="A118" s="107"/>
      <c r="B118" s="67" t="s">
        <v>1786</v>
      </c>
      <c r="C118" s="65">
        <f>IF(C117="","",IF(AND(MONTH(C117)&gt;=1,MONTH(C117)&lt;=3),1,IF(AND(MONTH(C117)&gt;=4,MONTH(C117)&lt;=6),2,IF(AND(MONTH(C117)&gt;=7,MONTH(C117)&lt;=9),3,4))))</f>
        <v>3</v>
      </c>
      <c r="D118" s="107"/>
      <c r="E118" s="67" t="s">
        <v>2417</v>
      </c>
      <c r="F118" s="66" t="s">
        <v>11111</v>
      </c>
      <c r="G118" s="45"/>
      <c r="H118" s="45"/>
      <c r="I118" s="45"/>
      <c r="J118" s="45"/>
    </row>
    <row r="119" spans="1:10" ht="13.5" customHeight="1" thickBot="1" x14ac:dyDescent="0.25">
      <c r="A119" s="107"/>
      <c r="B119" s="67" t="s">
        <v>12942</v>
      </c>
      <c r="C119" s="76">
        <v>42936</v>
      </c>
      <c r="D119" s="107"/>
      <c r="E119" s="67" t="s">
        <v>3073</v>
      </c>
      <c r="F119" s="66" t="s">
        <v>11111</v>
      </c>
      <c r="G119" s="45"/>
      <c r="H119" s="45"/>
      <c r="I119" s="45"/>
      <c r="J119" s="45"/>
    </row>
    <row r="120" spans="1:10" ht="13.5" customHeight="1" thickBot="1" x14ac:dyDescent="0.25">
      <c r="A120" s="107"/>
      <c r="B120" s="67" t="s">
        <v>1786</v>
      </c>
      <c r="C120" s="65">
        <f>IF(C119="","",IF(AND(MONTH(C119)&gt;=1,MONTH(C119)&lt;=3),1,IF(AND(MONTH(C119)&gt;=4,MONTH(C119)&lt;=6),2,IF(AND(MONTH(C119)&gt;=7,MONTH(C119)&lt;=9),3,4))))</f>
        <v>3</v>
      </c>
      <c r="D120" s="107"/>
      <c r="E120" s="67" t="s">
        <v>13192</v>
      </c>
      <c r="F120" s="66" t="s">
        <v>11111</v>
      </c>
      <c r="G120" s="45"/>
      <c r="H120" s="45"/>
      <c r="I120" s="45"/>
      <c r="J120" s="45"/>
    </row>
    <row r="121" spans="1:10" ht="13.5" customHeight="1" thickBot="1" x14ac:dyDescent="0.25">
      <c r="A121" s="45"/>
      <c r="B121" s="45"/>
      <c r="C121" s="45"/>
      <c r="D121" s="45"/>
      <c r="E121" s="45"/>
      <c r="F121" s="45"/>
      <c r="G121" s="45"/>
      <c r="H121" s="45"/>
      <c r="I121" s="45"/>
      <c r="J121" s="45"/>
    </row>
    <row r="122" spans="1:10" ht="13.5" customHeight="1" thickBot="1" x14ac:dyDescent="0.25">
      <c r="A122" s="72" t="s">
        <v>15735</v>
      </c>
      <c r="B122" s="72" t="s">
        <v>16146</v>
      </c>
      <c r="C122" s="72" t="s">
        <v>15641</v>
      </c>
      <c r="D122" s="72" t="s">
        <v>15251</v>
      </c>
      <c r="E122" s="72" t="s">
        <v>6932</v>
      </c>
      <c r="F122" s="72" t="s">
        <v>15280</v>
      </c>
      <c r="G122" s="45"/>
      <c r="H122" s="45"/>
      <c r="I122" s="45"/>
      <c r="J122" s="45"/>
    </row>
    <row r="123" spans="1:10" ht="13.5" customHeight="1" x14ac:dyDescent="0.2">
      <c r="A123" s="79">
        <v>52152004</v>
      </c>
      <c r="B123" s="69" t="str">
        <f t="shared" ref="B123:B133" ca="1" si="4">IFERROR(INDEX(UNSPSCDes,MATCH(INDIRECT(ADDRESS(ROW(),COLUMN()-1,4)),UNSPSCCode,0)),"")</f>
        <v>Platos para uso doméstico</v>
      </c>
      <c r="C123" s="77" t="s">
        <v>1449</v>
      </c>
      <c r="D123" s="77">
        <v>36</v>
      </c>
      <c r="E123" s="71">
        <v>50</v>
      </c>
      <c r="F123" s="70">
        <f t="shared" ref="F123:F133" ca="1" si="5">INDIRECT(ADDRESS(ROW(),COLUMN()-2,4))*INDIRECT(ADDRESS(ROW(),COLUMN()-1,4))</f>
        <v>1800</v>
      </c>
      <c r="G123" s="45"/>
      <c r="H123" s="45"/>
      <c r="I123" s="45"/>
      <c r="J123" s="45"/>
    </row>
    <row r="124" spans="1:10" ht="13.5" customHeight="1" x14ac:dyDescent="0.2">
      <c r="A124" s="79">
        <v>52152005</v>
      </c>
      <c r="B124" s="69" t="str">
        <f t="shared" ca="1" si="4"/>
        <v>Platos pequeños para uso doméstico</v>
      </c>
      <c r="C124" s="77" t="s">
        <v>1449</v>
      </c>
      <c r="D124" s="77">
        <v>36</v>
      </c>
      <c r="E124" s="71">
        <v>30</v>
      </c>
      <c r="F124" s="70">
        <f t="shared" ca="1" si="5"/>
        <v>1080</v>
      </c>
      <c r="G124" s="45"/>
      <c r="H124" s="45"/>
      <c r="I124" s="45"/>
      <c r="J124" s="45"/>
    </row>
    <row r="125" spans="1:10" ht="13.5" customHeight="1" x14ac:dyDescent="0.2">
      <c r="A125" s="79">
        <v>52152101</v>
      </c>
      <c r="B125" s="69" t="str">
        <f t="shared" ca="1" si="4"/>
        <v>Tazas de café o té para uso doméstico</v>
      </c>
      <c r="C125" s="77" t="s">
        <v>1449</v>
      </c>
      <c r="D125" s="77">
        <v>36</v>
      </c>
      <c r="E125" s="71">
        <v>40</v>
      </c>
      <c r="F125" s="70">
        <f t="shared" ca="1" si="5"/>
        <v>1440</v>
      </c>
      <c r="G125" s="45"/>
      <c r="H125" s="45"/>
      <c r="I125" s="45"/>
      <c r="J125" s="45"/>
    </row>
    <row r="126" spans="1:10" ht="13.5" customHeight="1" x14ac:dyDescent="0.2">
      <c r="A126" s="79">
        <v>52152104</v>
      </c>
      <c r="B126" s="69" t="str">
        <f t="shared" ca="1" si="4"/>
        <v>Copas para uso doméstico</v>
      </c>
      <c r="C126" s="77" t="s">
        <v>1449</v>
      </c>
      <c r="D126" s="77">
        <v>36</v>
      </c>
      <c r="E126" s="71">
        <v>40</v>
      </c>
      <c r="F126" s="70">
        <f t="shared" ca="1" si="5"/>
        <v>1440</v>
      </c>
      <c r="G126" s="45"/>
      <c r="H126" s="45"/>
      <c r="I126" s="45"/>
      <c r="J126" s="45"/>
    </row>
    <row r="127" spans="1:10" ht="13.5" customHeight="1" x14ac:dyDescent="0.2">
      <c r="A127" s="79">
        <v>24112601</v>
      </c>
      <c r="B127" s="69" t="str">
        <f t="shared" ca="1" si="4"/>
        <v>Jarras</v>
      </c>
      <c r="C127" s="77" t="s">
        <v>1449</v>
      </c>
      <c r="D127" s="77">
        <v>3</v>
      </c>
      <c r="E127" s="71">
        <v>200</v>
      </c>
      <c r="F127" s="70">
        <f t="shared" ca="1" si="5"/>
        <v>600</v>
      </c>
      <c r="G127" s="45"/>
      <c r="H127" s="45"/>
      <c r="I127" s="45"/>
      <c r="J127" s="45"/>
    </row>
    <row r="128" spans="1:10" ht="13.5" customHeight="1" x14ac:dyDescent="0.2">
      <c r="A128" s="79">
        <v>14111703</v>
      </c>
      <c r="B128" s="69" t="str">
        <f t="shared" ca="1" si="4"/>
        <v>Toallas de papel</v>
      </c>
      <c r="C128" s="77" t="s">
        <v>16988</v>
      </c>
      <c r="D128" s="77">
        <v>30</v>
      </c>
      <c r="E128" s="71">
        <v>5900</v>
      </c>
      <c r="F128" s="70">
        <f t="shared" ca="1" si="5"/>
        <v>177000</v>
      </c>
      <c r="G128" s="45"/>
      <c r="H128" s="45"/>
      <c r="I128" s="45"/>
      <c r="J128" s="45"/>
    </row>
    <row r="129" spans="1:10" ht="13.5" customHeight="1" x14ac:dyDescent="0.2">
      <c r="A129" s="79">
        <v>52121602</v>
      </c>
      <c r="B129" s="69" t="str">
        <f t="shared" ca="1" si="4"/>
        <v>Servilletas</v>
      </c>
      <c r="C129" s="77" t="s">
        <v>1449</v>
      </c>
      <c r="D129" s="77">
        <v>480</v>
      </c>
      <c r="E129" s="71">
        <v>40</v>
      </c>
      <c r="F129" s="70">
        <f t="shared" ca="1" si="5"/>
        <v>19200</v>
      </c>
      <c r="G129" s="45"/>
      <c r="H129" s="45"/>
      <c r="I129" s="45"/>
      <c r="J129" s="45"/>
    </row>
    <row r="130" spans="1:10" ht="13.5" customHeight="1" x14ac:dyDescent="0.2">
      <c r="A130" s="79">
        <v>52151704</v>
      </c>
      <c r="B130" s="69" t="str">
        <f t="shared" ca="1" si="4"/>
        <v>Cucharas para uso doméstico</v>
      </c>
      <c r="C130" s="77" t="s">
        <v>1327</v>
      </c>
      <c r="D130" s="77">
        <v>4</v>
      </c>
      <c r="E130" s="71">
        <v>480</v>
      </c>
      <c r="F130" s="70">
        <f t="shared" ca="1" si="5"/>
        <v>1920</v>
      </c>
      <c r="G130" s="45"/>
      <c r="H130" s="45"/>
      <c r="I130" s="45"/>
      <c r="J130" s="45"/>
    </row>
    <row r="131" spans="1:10" ht="13.5" customHeight="1" x14ac:dyDescent="0.2">
      <c r="A131" s="79">
        <v>48101801</v>
      </c>
      <c r="B131" s="69" t="str">
        <f t="shared" ca="1" si="4"/>
        <v>Cubiertos para uso comercial</v>
      </c>
      <c r="C131" s="77" t="s">
        <v>1327</v>
      </c>
      <c r="D131" s="77">
        <v>3</v>
      </c>
      <c r="E131" s="71">
        <v>480</v>
      </c>
      <c r="F131" s="70">
        <f t="shared" ca="1" si="5"/>
        <v>1440</v>
      </c>
      <c r="G131" s="45"/>
      <c r="H131" s="45"/>
      <c r="I131" s="45"/>
      <c r="J131" s="45"/>
    </row>
    <row r="132" spans="1:10" ht="13.5" customHeight="1" x14ac:dyDescent="0.2">
      <c r="A132" s="79">
        <v>52151504</v>
      </c>
      <c r="B132" s="69" t="str">
        <f t="shared" ca="1" si="4"/>
        <v>Tazas o vasos o tapas desechables para uso doméstico</v>
      </c>
      <c r="C132" s="77" t="s">
        <v>16988</v>
      </c>
      <c r="D132" s="77">
        <v>5</v>
      </c>
      <c r="E132" s="71">
        <v>2800</v>
      </c>
      <c r="F132" s="70">
        <f t="shared" ca="1" si="5"/>
        <v>14000</v>
      </c>
      <c r="G132" s="45"/>
      <c r="H132" s="45"/>
      <c r="I132" s="45"/>
      <c r="J132" s="45"/>
    </row>
    <row r="133" spans="1:10" ht="13.5" customHeight="1" x14ac:dyDescent="0.2">
      <c r="A133" s="79">
        <v>52152102</v>
      </c>
      <c r="B133" s="69" t="str">
        <f t="shared" ca="1" si="4"/>
        <v>Vasos para beber para uso doméstico</v>
      </c>
      <c r="C133" s="77" t="s">
        <v>16988</v>
      </c>
      <c r="D133" s="77">
        <v>3</v>
      </c>
      <c r="E133" s="71">
        <v>3000</v>
      </c>
      <c r="F133" s="70">
        <f t="shared" ca="1" si="5"/>
        <v>9000</v>
      </c>
      <c r="G133" s="45"/>
      <c r="H133" s="45"/>
      <c r="I133" s="45"/>
      <c r="J133" s="45"/>
    </row>
    <row r="134" spans="1:10" ht="13.5" customHeight="1" x14ac:dyDescent="0.2">
      <c r="A134" s="45"/>
      <c r="B134" s="45"/>
      <c r="C134" s="45"/>
      <c r="D134" s="45"/>
      <c r="E134" s="73" t="s">
        <v>12550</v>
      </c>
      <c r="F134" s="74">
        <f ca="1">SUM(Table310[MONTO TOTAL ESTIMADO])</f>
        <v>228920</v>
      </c>
      <c r="G134" s="45"/>
      <c r="H134" s="45" t="str">
        <f>C116</f>
        <v>Bienes</v>
      </c>
      <c r="I134" s="45" t="str">
        <f>E116</f>
        <v>Si</v>
      </c>
      <c r="J134" s="45" t="str">
        <f>D116</f>
        <v>Compra Menor</v>
      </c>
    </row>
    <row r="135" spans="1:10" ht="13.5" customHeight="1" thickBot="1" x14ac:dyDescent="0.3">
      <c r="A135" s="81"/>
      <c r="B135" s="69"/>
      <c r="C135" s="78"/>
      <c r="D135" s="77"/>
      <c r="E135" s="71"/>
      <c r="F135" s="70"/>
    </row>
    <row r="136" spans="1:10" ht="33.75" customHeight="1" thickBot="1" x14ac:dyDescent="0.25">
      <c r="A136" s="64" t="s">
        <v>16382</v>
      </c>
      <c r="B136" s="64" t="s">
        <v>161</v>
      </c>
      <c r="C136" s="64" t="s">
        <v>11723</v>
      </c>
      <c r="D136" s="64" t="s">
        <v>14378</v>
      </c>
      <c r="E136" s="64" t="s">
        <v>10961</v>
      </c>
      <c r="F136" s="64" t="s">
        <v>11094</v>
      </c>
      <c r="G136" s="45"/>
      <c r="H136" s="45"/>
      <c r="I136" s="45"/>
      <c r="J136" s="45"/>
    </row>
    <row r="137" spans="1:10" ht="13.5" customHeight="1" thickBot="1" x14ac:dyDescent="0.25">
      <c r="A137" s="80" t="s">
        <v>18838</v>
      </c>
      <c r="B137" s="80" t="s">
        <v>18839</v>
      </c>
      <c r="C137" s="80" t="s">
        <v>17798</v>
      </c>
      <c r="D137" s="85" t="s">
        <v>18846</v>
      </c>
      <c r="E137" s="80" t="s">
        <v>18834</v>
      </c>
      <c r="F137" s="66"/>
      <c r="G137" s="45"/>
      <c r="H137" s="45"/>
      <c r="I137" s="45"/>
      <c r="J137" s="45"/>
    </row>
    <row r="138" spans="1:10" ht="13.5" customHeight="1" thickBot="1" x14ac:dyDescent="0.25">
      <c r="A138" s="106" t="s">
        <v>14828</v>
      </c>
      <c r="B138" s="67" t="s">
        <v>8528</v>
      </c>
      <c r="C138" s="76">
        <v>43018</v>
      </c>
      <c r="D138" s="106" t="s">
        <v>9385</v>
      </c>
      <c r="E138" s="67" t="s">
        <v>13093</v>
      </c>
      <c r="F138" s="66" t="s">
        <v>3080</v>
      </c>
      <c r="G138" s="45"/>
      <c r="H138" s="45"/>
      <c r="I138" s="45"/>
      <c r="J138" s="45"/>
    </row>
    <row r="139" spans="1:10" ht="13.5" customHeight="1" thickBot="1" x14ac:dyDescent="0.25">
      <c r="A139" s="107"/>
      <c r="B139" s="67" t="s">
        <v>1786</v>
      </c>
      <c r="C139" s="65">
        <f>IF(C138="","",IF(AND(MONTH(C138)&gt;=1,MONTH(C138)&lt;=3),1,IF(AND(MONTH(C138)&gt;=4,MONTH(C138)&lt;=6),2,IF(AND(MONTH(C138)&gt;=7,MONTH(C138)&lt;=9),3,4))))</f>
        <v>4</v>
      </c>
      <c r="D139" s="107"/>
      <c r="E139" s="67" t="s">
        <v>2417</v>
      </c>
      <c r="F139" s="66" t="s">
        <v>11111</v>
      </c>
      <c r="G139" s="45"/>
      <c r="H139" s="45"/>
      <c r="I139" s="45"/>
      <c r="J139" s="45"/>
    </row>
    <row r="140" spans="1:10" ht="13.5" customHeight="1" thickBot="1" x14ac:dyDescent="0.25">
      <c r="A140" s="107"/>
      <c r="B140" s="67" t="s">
        <v>12942</v>
      </c>
      <c r="C140" s="76">
        <v>43021</v>
      </c>
      <c r="D140" s="107"/>
      <c r="E140" s="67" t="s">
        <v>3073</v>
      </c>
      <c r="F140" s="66" t="s">
        <v>11111</v>
      </c>
      <c r="G140" s="45"/>
      <c r="H140" s="45"/>
      <c r="I140" s="45"/>
      <c r="J140" s="45"/>
    </row>
    <row r="141" spans="1:10" ht="13.5" customHeight="1" thickBot="1" x14ac:dyDescent="0.25">
      <c r="A141" s="107"/>
      <c r="B141" s="67" t="s">
        <v>1786</v>
      </c>
      <c r="C141" s="65">
        <f>IF(C140="","",IF(AND(MONTH(C140)&gt;=1,MONTH(C140)&lt;=3),1,IF(AND(MONTH(C140)&gt;=4,MONTH(C140)&lt;=6),2,IF(AND(MONTH(C140)&gt;=7,MONTH(C140)&lt;=9),3,4))))</f>
        <v>4</v>
      </c>
      <c r="D141" s="107"/>
      <c r="E141" s="67" t="s">
        <v>13192</v>
      </c>
      <c r="F141" s="66" t="s">
        <v>11111</v>
      </c>
      <c r="G141" s="45"/>
      <c r="H141" s="45"/>
      <c r="I141" s="45"/>
      <c r="J141" s="45"/>
    </row>
    <row r="142" spans="1:10" ht="13.5" customHeight="1" thickBot="1" x14ac:dyDescent="0.25">
      <c r="A142" s="45"/>
      <c r="B142" s="45"/>
      <c r="C142" s="45"/>
      <c r="D142" s="45"/>
      <c r="E142" s="45"/>
      <c r="F142" s="45"/>
      <c r="G142" s="45"/>
      <c r="H142" s="45"/>
      <c r="I142" s="45"/>
      <c r="J142" s="45"/>
    </row>
    <row r="143" spans="1:10" ht="13.5" customHeight="1" thickBot="1" x14ac:dyDescent="0.25">
      <c r="A143" s="72" t="s">
        <v>15735</v>
      </c>
      <c r="B143" s="72" t="s">
        <v>16146</v>
      </c>
      <c r="C143" s="72" t="s">
        <v>15641</v>
      </c>
      <c r="D143" s="72" t="s">
        <v>15251</v>
      </c>
      <c r="E143" s="72" t="s">
        <v>6932</v>
      </c>
      <c r="F143" s="72" t="s">
        <v>15280</v>
      </c>
      <c r="G143" s="45"/>
      <c r="H143" s="45"/>
      <c r="I143" s="45"/>
      <c r="J143" s="45"/>
    </row>
    <row r="144" spans="1:10" ht="13.5" customHeight="1" x14ac:dyDescent="0.2">
      <c r="A144" s="79">
        <v>52152004</v>
      </c>
      <c r="B144" s="69" t="str">
        <f t="shared" ref="B144:B153" ca="1" si="6">IFERROR(INDEX(UNSPSCDes,MATCH(INDIRECT(ADDRESS(ROW(),COLUMN()-1,4)),UNSPSCCode,0)),"")</f>
        <v>Platos para uso doméstico</v>
      </c>
      <c r="C144" s="77" t="s">
        <v>1449</v>
      </c>
      <c r="D144" s="77">
        <v>36</v>
      </c>
      <c r="E144" s="71">
        <v>50</v>
      </c>
      <c r="F144" s="70">
        <f t="shared" ref="F144:F153" ca="1" si="7">INDIRECT(ADDRESS(ROW(),COLUMN()-2,4))*INDIRECT(ADDRESS(ROW(),COLUMN()-1,4))</f>
        <v>1800</v>
      </c>
      <c r="G144" s="45"/>
      <c r="H144" s="45"/>
      <c r="I144" s="45"/>
      <c r="J144" s="45"/>
    </row>
    <row r="145" spans="1:10" ht="13.5" customHeight="1" x14ac:dyDescent="0.2">
      <c r="A145" s="79">
        <v>52152101</v>
      </c>
      <c r="B145" s="69" t="str">
        <f t="shared" ca="1" si="6"/>
        <v>Tazas de café o té para uso doméstico</v>
      </c>
      <c r="C145" s="77" t="s">
        <v>1449</v>
      </c>
      <c r="D145" s="77">
        <v>36</v>
      </c>
      <c r="E145" s="71">
        <v>40</v>
      </c>
      <c r="F145" s="70">
        <f t="shared" ca="1" si="7"/>
        <v>1440</v>
      </c>
      <c r="G145" s="45"/>
      <c r="H145" s="45"/>
      <c r="I145" s="45"/>
      <c r="J145" s="45"/>
    </row>
    <row r="146" spans="1:10" ht="13.5" customHeight="1" x14ac:dyDescent="0.2">
      <c r="A146" s="79">
        <v>52152104</v>
      </c>
      <c r="B146" s="69" t="str">
        <f t="shared" ca="1" si="6"/>
        <v>Copas para uso doméstico</v>
      </c>
      <c r="C146" s="77" t="s">
        <v>1449</v>
      </c>
      <c r="D146" s="77">
        <v>36</v>
      </c>
      <c r="E146" s="71">
        <v>40</v>
      </c>
      <c r="F146" s="70">
        <f t="shared" ca="1" si="7"/>
        <v>1440</v>
      </c>
      <c r="G146" s="45"/>
      <c r="H146" s="45"/>
      <c r="I146" s="45"/>
      <c r="J146" s="45"/>
    </row>
    <row r="147" spans="1:10" ht="13.5" customHeight="1" x14ac:dyDescent="0.2">
      <c r="A147" s="79">
        <v>14111703</v>
      </c>
      <c r="B147" s="69" t="str">
        <f t="shared" ca="1" si="6"/>
        <v>Toallas de papel</v>
      </c>
      <c r="C147" s="77" t="s">
        <v>16988</v>
      </c>
      <c r="D147" s="77">
        <v>30</v>
      </c>
      <c r="E147" s="71">
        <v>5900</v>
      </c>
      <c r="F147" s="70">
        <f t="shared" ca="1" si="7"/>
        <v>177000</v>
      </c>
      <c r="G147" s="45"/>
      <c r="H147" s="45"/>
      <c r="I147" s="45"/>
      <c r="J147" s="45"/>
    </row>
    <row r="148" spans="1:10" ht="13.5" customHeight="1" x14ac:dyDescent="0.2">
      <c r="A148" s="79">
        <v>52121602</v>
      </c>
      <c r="B148" s="69" t="str">
        <f t="shared" ca="1" si="6"/>
        <v>Servilletas</v>
      </c>
      <c r="C148" s="77" t="s">
        <v>1449</v>
      </c>
      <c r="D148" s="77">
        <v>480</v>
      </c>
      <c r="E148" s="71">
        <v>40</v>
      </c>
      <c r="F148" s="70">
        <f t="shared" ca="1" si="7"/>
        <v>19200</v>
      </c>
      <c r="G148" s="45"/>
      <c r="H148" s="45"/>
      <c r="I148" s="45"/>
      <c r="J148" s="45"/>
    </row>
    <row r="149" spans="1:10" ht="13.5" customHeight="1" x14ac:dyDescent="0.2">
      <c r="A149" s="79">
        <v>52151704</v>
      </c>
      <c r="B149" s="69" t="str">
        <f t="shared" ca="1" si="6"/>
        <v>Cucharas para uso doméstico</v>
      </c>
      <c r="C149" s="77" t="s">
        <v>435</v>
      </c>
      <c r="D149" s="77">
        <v>2</v>
      </c>
      <c r="E149" s="71">
        <v>480</v>
      </c>
      <c r="F149" s="70">
        <f t="shared" ca="1" si="7"/>
        <v>960</v>
      </c>
      <c r="G149" s="45"/>
      <c r="H149" s="45"/>
      <c r="I149" s="45"/>
      <c r="J149" s="45"/>
    </row>
    <row r="150" spans="1:10" ht="13.5" customHeight="1" x14ac:dyDescent="0.2">
      <c r="A150" s="79">
        <v>48101801</v>
      </c>
      <c r="B150" s="69" t="str">
        <f t="shared" ca="1" si="6"/>
        <v>Cubiertos para uso comercial</v>
      </c>
      <c r="C150" s="77" t="s">
        <v>435</v>
      </c>
      <c r="D150" s="77">
        <v>3</v>
      </c>
      <c r="E150" s="71">
        <v>480</v>
      </c>
      <c r="F150" s="70">
        <f t="shared" ca="1" si="7"/>
        <v>1440</v>
      </c>
      <c r="G150" s="45"/>
      <c r="H150" s="45"/>
      <c r="I150" s="45"/>
      <c r="J150" s="45"/>
    </row>
    <row r="151" spans="1:10" ht="13.5" customHeight="1" x14ac:dyDescent="0.2">
      <c r="A151" s="79">
        <v>52151504</v>
      </c>
      <c r="B151" s="69" t="str">
        <f t="shared" ca="1" si="6"/>
        <v>Tazas o vasos o tapas desechables para uso doméstico</v>
      </c>
      <c r="C151" s="77" t="s">
        <v>16988</v>
      </c>
      <c r="D151" s="77">
        <v>5</v>
      </c>
      <c r="E151" s="71">
        <v>2800</v>
      </c>
      <c r="F151" s="70">
        <f t="shared" ca="1" si="7"/>
        <v>14000</v>
      </c>
      <c r="G151" s="45"/>
      <c r="H151" s="45"/>
      <c r="I151" s="45"/>
      <c r="J151" s="45"/>
    </row>
    <row r="152" spans="1:10" ht="13.5" customHeight="1" x14ac:dyDescent="0.2">
      <c r="A152" s="79">
        <v>52152102</v>
      </c>
      <c r="B152" s="69" t="str">
        <f t="shared" ca="1" si="6"/>
        <v>Vasos para beber para uso doméstico</v>
      </c>
      <c r="C152" s="77" t="s">
        <v>16988</v>
      </c>
      <c r="D152" s="77">
        <v>3</v>
      </c>
      <c r="E152" s="71">
        <v>3000</v>
      </c>
      <c r="F152" s="70">
        <f t="shared" ca="1" si="7"/>
        <v>9000</v>
      </c>
      <c r="G152" s="45"/>
      <c r="H152" s="45"/>
      <c r="I152" s="45"/>
      <c r="J152" s="45"/>
    </row>
    <row r="153" spans="1:10" ht="13.5" customHeight="1" x14ac:dyDescent="0.2">
      <c r="A153" s="79">
        <v>48101516</v>
      </c>
      <c r="B153" s="69" t="str">
        <f t="shared" ca="1" si="6"/>
        <v>Hornos microondas para uso comercial</v>
      </c>
      <c r="C153" s="77" t="s">
        <v>1449</v>
      </c>
      <c r="D153" s="77">
        <v>3</v>
      </c>
      <c r="E153" s="71">
        <v>25000</v>
      </c>
      <c r="F153" s="70">
        <f t="shared" ca="1" si="7"/>
        <v>75000</v>
      </c>
      <c r="G153" s="45"/>
      <c r="H153" s="45"/>
      <c r="I153" s="45"/>
      <c r="J153" s="45"/>
    </row>
    <row r="154" spans="1:10" ht="13.5" customHeight="1" x14ac:dyDescent="0.2">
      <c r="A154" s="45"/>
      <c r="B154" s="45"/>
      <c r="C154" s="45"/>
      <c r="D154" s="45"/>
      <c r="E154" s="73" t="s">
        <v>12550</v>
      </c>
      <c r="F154" s="74">
        <f ca="1">SUM(Table311[MONTO TOTAL ESTIMADO])</f>
        <v>301280</v>
      </c>
      <c r="G154" s="45"/>
      <c r="H154" s="45" t="str">
        <f>C137</f>
        <v>Bienes</v>
      </c>
      <c r="I154" s="45" t="str">
        <f>E137</f>
        <v>Si</v>
      </c>
      <c r="J154" s="45" t="str">
        <f>D137</f>
        <v>Compra Menor</v>
      </c>
    </row>
    <row r="155" spans="1:10" ht="13.5" customHeight="1" thickBot="1" x14ac:dyDescent="0.3">
      <c r="A155" s="81"/>
      <c r="B155" s="69"/>
      <c r="C155" s="78"/>
      <c r="D155" s="77"/>
      <c r="E155" s="71"/>
      <c r="F155" s="70"/>
    </row>
    <row r="156" spans="1:10" ht="33.75" customHeight="1" thickBot="1" x14ac:dyDescent="0.25">
      <c r="A156" s="64" t="s">
        <v>16382</v>
      </c>
      <c r="B156" s="64" t="s">
        <v>161</v>
      </c>
      <c r="C156" s="64" t="s">
        <v>11723</v>
      </c>
      <c r="D156" s="64" t="s">
        <v>14378</v>
      </c>
      <c r="E156" s="64" t="s">
        <v>10961</v>
      </c>
      <c r="F156" s="64" t="s">
        <v>11094</v>
      </c>
      <c r="G156" s="45"/>
      <c r="H156" s="45"/>
      <c r="I156" s="45"/>
      <c r="J156" s="45"/>
    </row>
    <row r="157" spans="1:10" ht="13.5" customHeight="1" thickBot="1" x14ac:dyDescent="0.25">
      <c r="A157" s="80" t="s">
        <v>18841</v>
      </c>
      <c r="B157" s="80" t="s">
        <v>18839</v>
      </c>
      <c r="C157" s="80" t="s">
        <v>17798</v>
      </c>
      <c r="D157" s="85" t="s">
        <v>18884</v>
      </c>
      <c r="E157" s="80" t="s">
        <v>18840</v>
      </c>
      <c r="F157" s="66"/>
      <c r="G157" s="45"/>
      <c r="H157" s="45"/>
      <c r="I157" s="45"/>
      <c r="J157" s="45"/>
    </row>
    <row r="158" spans="1:10" ht="13.5" customHeight="1" thickBot="1" x14ac:dyDescent="0.25">
      <c r="A158" s="106" t="s">
        <v>14828</v>
      </c>
      <c r="B158" s="67" t="s">
        <v>8528</v>
      </c>
      <c r="C158" s="76">
        <v>42744</v>
      </c>
      <c r="D158" s="106" t="s">
        <v>9385</v>
      </c>
      <c r="E158" s="67" t="s">
        <v>13093</v>
      </c>
      <c r="F158" s="66" t="s">
        <v>3080</v>
      </c>
      <c r="G158" s="45"/>
      <c r="H158" s="45"/>
      <c r="I158" s="45"/>
      <c r="J158" s="45"/>
    </row>
    <row r="159" spans="1:10" ht="13.5" customHeight="1" thickBot="1" x14ac:dyDescent="0.25">
      <c r="A159" s="107"/>
      <c r="B159" s="67" t="s">
        <v>1786</v>
      </c>
      <c r="C159" s="65">
        <f>IF(C158="","",IF(AND(MONTH(C158)&gt;=1,MONTH(C158)&lt;=3),1,IF(AND(MONTH(C158)&gt;=4,MONTH(C158)&lt;=6),2,IF(AND(MONTH(C158)&gt;=7,MONTH(C158)&lt;=9),3,4))))</f>
        <v>1</v>
      </c>
      <c r="D159" s="107"/>
      <c r="E159" s="67" t="s">
        <v>2417</v>
      </c>
      <c r="F159" s="66" t="s">
        <v>11111</v>
      </c>
      <c r="G159" s="45"/>
      <c r="H159" s="45"/>
      <c r="I159" s="45"/>
      <c r="J159" s="45"/>
    </row>
    <row r="160" spans="1:10" ht="13.5" customHeight="1" thickBot="1" x14ac:dyDescent="0.25">
      <c r="A160" s="107"/>
      <c r="B160" s="67" t="s">
        <v>12942</v>
      </c>
      <c r="C160" s="76">
        <v>42747</v>
      </c>
      <c r="D160" s="107"/>
      <c r="E160" s="67" t="s">
        <v>3073</v>
      </c>
      <c r="F160" s="66" t="s">
        <v>11111</v>
      </c>
      <c r="G160" s="45"/>
      <c r="H160" s="45"/>
      <c r="I160" s="45"/>
      <c r="J160" s="45"/>
    </row>
    <row r="161" spans="1:10" ht="13.5" customHeight="1" thickBot="1" x14ac:dyDescent="0.25">
      <c r="A161" s="107"/>
      <c r="B161" s="67" t="s">
        <v>1786</v>
      </c>
      <c r="C161" s="65">
        <f>IF(C160="","",IF(AND(MONTH(C160)&gt;=1,MONTH(C160)&lt;=3),1,IF(AND(MONTH(C160)&gt;=4,MONTH(C160)&lt;=6),2,IF(AND(MONTH(C160)&gt;=7,MONTH(C160)&lt;=9),3,4))))</f>
        <v>1</v>
      </c>
      <c r="D161" s="107"/>
      <c r="E161" s="67" t="s">
        <v>13192</v>
      </c>
      <c r="F161" s="80" t="s">
        <v>11111</v>
      </c>
      <c r="G161" s="45"/>
      <c r="H161" s="45"/>
      <c r="I161" s="45"/>
      <c r="J161" s="45"/>
    </row>
    <row r="162" spans="1:10" ht="13.5" customHeight="1" thickBot="1" x14ac:dyDescent="0.25">
      <c r="A162" s="45"/>
      <c r="B162" s="45"/>
      <c r="C162" s="45"/>
      <c r="D162" s="45"/>
      <c r="E162" s="45"/>
      <c r="F162" s="45"/>
      <c r="G162" s="45"/>
      <c r="H162" s="45"/>
      <c r="I162" s="45"/>
      <c r="J162" s="45"/>
    </row>
    <row r="163" spans="1:10" ht="13.5" customHeight="1" thickBot="1" x14ac:dyDescent="0.25">
      <c r="A163" s="72" t="s">
        <v>15735</v>
      </c>
      <c r="B163" s="72" t="s">
        <v>16146</v>
      </c>
      <c r="C163" s="72" t="s">
        <v>15641</v>
      </c>
      <c r="D163" s="72" t="s">
        <v>15251</v>
      </c>
      <c r="E163" s="72" t="s">
        <v>6932</v>
      </c>
      <c r="F163" s="72" t="s">
        <v>15280</v>
      </c>
      <c r="G163" s="45"/>
      <c r="H163" s="45"/>
      <c r="I163" s="45"/>
      <c r="J163" s="45"/>
    </row>
    <row r="164" spans="1:10" ht="13.5" customHeight="1" x14ac:dyDescent="0.2">
      <c r="A164" s="79">
        <v>12161902</v>
      </c>
      <c r="B164" s="69" t="str">
        <f t="shared" ref="B164:B191" ca="1" si="8">IFERROR(INDEX(UNSPSCDes,MATCH(INDIRECT(ADDRESS(ROW(),COLUMN()-1,4)),UNSPSCCode,0)),"")</f>
        <v>Surfactantes detergentes</v>
      </c>
      <c r="C164" s="77" t="s">
        <v>15636</v>
      </c>
      <c r="D164" s="77">
        <v>300</v>
      </c>
      <c r="E164" s="71">
        <v>30</v>
      </c>
      <c r="F164" s="70">
        <f t="shared" ref="F164:F191" ca="1" si="9">INDIRECT(ADDRESS(ROW(),COLUMN()-2,4))*INDIRECT(ADDRESS(ROW(),COLUMN()-1,4))</f>
        <v>9000</v>
      </c>
      <c r="G164" s="45"/>
      <c r="H164" s="45"/>
      <c r="I164" s="45"/>
      <c r="J164" s="45"/>
    </row>
    <row r="165" spans="1:10" ht="13.5" customHeight="1" x14ac:dyDescent="0.2">
      <c r="A165" s="77">
        <v>12141901</v>
      </c>
      <c r="B165" s="69" t="str">
        <f t="shared" ca="1" si="8"/>
        <v>Cloro cl</v>
      </c>
      <c r="C165" s="77" t="s">
        <v>9559</v>
      </c>
      <c r="D165" s="77">
        <v>40</v>
      </c>
      <c r="E165" s="71">
        <v>115</v>
      </c>
      <c r="F165" s="70">
        <f t="shared" ca="1" si="9"/>
        <v>4600</v>
      </c>
      <c r="G165" s="45"/>
      <c r="H165" s="45"/>
      <c r="I165" s="45"/>
      <c r="J165" s="45"/>
    </row>
    <row r="166" spans="1:10" ht="13.5" customHeight="1" x14ac:dyDescent="0.2">
      <c r="A166" s="77">
        <v>47131803</v>
      </c>
      <c r="B166" s="69" t="str">
        <f t="shared" ca="1" si="8"/>
        <v>Desinfectantes para uso doméstico</v>
      </c>
      <c r="C166" s="77" t="s">
        <v>9559</v>
      </c>
      <c r="D166" s="77">
        <v>40</v>
      </c>
      <c r="E166" s="71">
        <v>210</v>
      </c>
      <c r="F166" s="70">
        <f t="shared" ca="1" si="9"/>
        <v>8400</v>
      </c>
      <c r="G166" s="45"/>
      <c r="H166" s="45"/>
      <c r="I166" s="45"/>
      <c r="J166" s="45"/>
    </row>
    <row r="167" spans="1:10" ht="13.5" customHeight="1" x14ac:dyDescent="0.2">
      <c r="A167" s="77">
        <v>47131807</v>
      </c>
      <c r="B167" s="69" t="str">
        <f t="shared" ca="1" si="8"/>
        <v>Blanqueadores</v>
      </c>
      <c r="C167" s="77" t="s">
        <v>9559</v>
      </c>
      <c r="D167" s="77">
        <v>9</v>
      </c>
      <c r="E167" s="71">
        <v>190</v>
      </c>
      <c r="F167" s="70">
        <f t="shared" ca="1" si="9"/>
        <v>1710</v>
      </c>
      <c r="G167" s="45"/>
      <c r="H167" s="45"/>
      <c r="I167" s="45"/>
      <c r="J167" s="45"/>
    </row>
    <row r="168" spans="1:10" ht="13.5" customHeight="1" x14ac:dyDescent="0.2">
      <c r="A168" s="77">
        <v>47131810</v>
      </c>
      <c r="B168" s="69" t="str">
        <f t="shared" ca="1" si="8"/>
        <v>Productos para el lavaplatos</v>
      </c>
      <c r="C168" s="77" t="s">
        <v>9559</v>
      </c>
      <c r="D168" s="77">
        <v>40</v>
      </c>
      <c r="E168" s="71">
        <v>120</v>
      </c>
      <c r="F168" s="70">
        <f t="shared" ca="1" si="9"/>
        <v>4800</v>
      </c>
      <c r="G168" s="45"/>
      <c r="H168" s="45"/>
      <c r="I168" s="45"/>
      <c r="J168" s="45"/>
    </row>
    <row r="169" spans="1:10" ht="13.5" customHeight="1" x14ac:dyDescent="0.2">
      <c r="A169" s="79">
        <v>53131626</v>
      </c>
      <c r="B169" s="69" t="str">
        <f t="shared" ca="1" si="8"/>
        <v>Desinfectante de manos</v>
      </c>
      <c r="C169" s="77" t="s">
        <v>9559</v>
      </c>
      <c r="D169" s="77">
        <v>14</v>
      </c>
      <c r="E169" s="71">
        <v>1750</v>
      </c>
      <c r="F169" s="70">
        <f t="shared" ca="1" si="9"/>
        <v>24500</v>
      </c>
      <c r="G169" s="45"/>
      <c r="H169" s="45"/>
      <c r="I169" s="45"/>
      <c r="J169" s="45"/>
    </row>
    <row r="170" spans="1:10" ht="13.5" customHeight="1" x14ac:dyDescent="0.2">
      <c r="A170" s="77">
        <v>47131824</v>
      </c>
      <c r="B170" s="69" t="str">
        <f t="shared" ca="1" si="8"/>
        <v>Limpiadores de vidrio o ventanas</v>
      </c>
      <c r="C170" s="77" t="s">
        <v>9559</v>
      </c>
      <c r="D170" s="77">
        <v>20</v>
      </c>
      <c r="E170" s="71">
        <v>120</v>
      </c>
      <c r="F170" s="70">
        <f t="shared" ca="1" si="9"/>
        <v>2400</v>
      </c>
      <c r="G170" s="45"/>
      <c r="H170" s="45"/>
      <c r="I170" s="45"/>
      <c r="J170" s="45"/>
    </row>
    <row r="171" spans="1:10" ht="13.5" customHeight="1" x14ac:dyDescent="0.2">
      <c r="A171" s="77">
        <v>12161903</v>
      </c>
      <c r="B171" s="69" t="str">
        <f t="shared" ca="1" si="8"/>
        <v>Agentes de espuma</v>
      </c>
      <c r="C171" s="77" t="s">
        <v>1449</v>
      </c>
      <c r="D171" s="77">
        <v>20</v>
      </c>
      <c r="E171" s="71">
        <v>450</v>
      </c>
      <c r="F171" s="70">
        <f t="shared" ca="1" si="9"/>
        <v>9000</v>
      </c>
      <c r="G171" s="45"/>
      <c r="H171" s="45"/>
      <c r="I171" s="45"/>
      <c r="J171" s="45"/>
    </row>
    <row r="172" spans="1:10" ht="13.5" customHeight="1" x14ac:dyDescent="0.2">
      <c r="A172" s="79">
        <v>53131608</v>
      </c>
      <c r="B172" s="69" t="str">
        <f t="shared" ca="1" si="8"/>
        <v>Jabones</v>
      </c>
      <c r="C172" s="77" t="s">
        <v>9559</v>
      </c>
      <c r="D172" s="77">
        <v>18</v>
      </c>
      <c r="E172" s="71">
        <v>110</v>
      </c>
      <c r="F172" s="70">
        <f t="shared" ca="1" si="9"/>
        <v>1980</v>
      </c>
      <c r="G172" s="45"/>
      <c r="H172" s="45"/>
      <c r="I172" s="45"/>
      <c r="J172" s="45"/>
    </row>
    <row r="173" spans="1:10" ht="13.5" customHeight="1" x14ac:dyDescent="0.2">
      <c r="A173" s="79">
        <v>47131706</v>
      </c>
      <c r="B173" s="69" t="str">
        <f t="shared" ca="1" si="8"/>
        <v>Dispensadores de ambientadores</v>
      </c>
      <c r="C173" s="77" t="s">
        <v>1449</v>
      </c>
      <c r="D173" s="77">
        <v>60</v>
      </c>
      <c r="E173" s="71">
        <v>75</v>
      </c>
      <c r="F173" s="70">
        <f t="shared" ca="1" si="9"/>
        <v>4500</v>
      </c>
      <c r="G173" s="45"/>
      <c r="H173" s="45"/>
      <c r="I173" s="45"/>
      <c r="J173" s="45"/>
    </row>
    <row r="174" spans="1:10" ht="13.5" customHeight="1" x14ac:dyDescent="0.2">
      <c r="A174" s="79">
        <v>25111903</v>
      </c>
      <c r="B174" s="69" t="str">
        <f t="shared" ca="1" si="8"/>
        <v>Velas</v>
      </c>
      <c r="C174" s="77" t="s">
        <v>1327</v>
      </c>
      <c r="D174" s="77">
        <v>3</v>
      </c>
      <c r="E174" s="71">
        <v>495</v>
      </c>
      <c r="F174" s="70">
        <f t="shared" ca="1" si="9"/>
        <v>1485</v>
      </c>
      <c r="G174" s="45"/>
      <c r="H174" s="45"/>
      <c r="I174" s="45"/>
      <c r="J174" s="45"/>
    </row>
    <row r="175" spans="1:10" ht="13.5" customHeight="1" x14ac:dyDescent="0.2">
      <c r="A175" s="77">
        <v>47131611</v>
      </c>
      <c r="B175" s="69" t="str">
        <f t="shared" ca="1" si="8"/>
        <v>Recogedor de basura</v>
      </c>
      <c r="C175" s="77" t="s">
        <v>1449</v>
      </c>
      <c r="D175" s="77">
        <v>6</v>
      </c>
      <c r="E175" s="71">
        <v>70</v>
      </c>
      <c r="F175" s="70">
        <f t="shared" ca="1" si="9"/>
        <v>420</v>
      </c>
      <c r="G175" s="45"/>
      <c r="H175" s="45"/>
      <c r="I175" s="45"/>
      <c r="J175" s="45"/>
    </row>
    <row r="176" spans="1:10" ht="13.5" customHeight="1" x14ac:dyDescent="0.2">
      <c r="A176" s="77">
        <v>47131605</v>
      </c>
      <c r="B176" s="69" t="str">
        <f t="shared" ca="1" si="8"/>
        <v>Cepillos de limpieza</v>
      </c>
      <c r="C176" s="77" t="s">
        <v>1449</v>
      </c>
      <c r="D176" s="77">
        <v>39</v>
      </c>
      <c r="E176" s="71">
        <v>65</v>
      </c>
      <c r="F176" s="70">
        <f t="shared" ca="1" si="9"/>
        <v>2535</v>
      </c>
      <c r="G176" s="45"/>
      <c r="H176" s="45"/>
      <c r="I176" s="45"/>
      <c r="J176" s="45"/>
    </row>
    <row r="177" spans="1:10" ht="13.5" customHeight="1" x14ac:dyDescent="0.2">
      <c r="A177" s="77">
        <v>53102504</v>
      </c>
      <c r="B177" s="69" t="str">
        <f t="shared" ca="1" si="8"/>
        <v>Guantes o mitones</v>
      </c>
      <c r="C177" s="77" t="s">
        <v>1327</v>
      </c>
      <c r="D177" s="77">
        <v>3</v>
      </c>
      <c r="E177" s="71">
        <v>400</v>
      </c>
      <c r="F177" s="70">
        <f t="shared" ca="1" si="9"/>
        <v>1200</v>
      </c>
      <c r="G177" s="45"/>
      <c r="H177" s="45"/>
      <c r="I177" s="45"/>
      <c r="J177" s="45"/>
    </row>
    <row r="178" spans="1:10" ht="13.5" customHeight="1" x14ac:dyDescent="0.2">
      <c r="A178" s="79">
        <v>47131814</v>
      </c>
      <c r="B178" s="69" t="str">
        <f t="shared" ca="1" si="8"/>
        <v>Limpiadores o pulidores de metales</v>
      </c>
      <c r="C178" s="77" t="s">
        <v>1449</v>
      </c>
      <c r="D178" s="77">
        <v>3</v>
      </c>
      <c r="E178" s="71">
        <v>520</v>
      </c>
      <c r="F178" s="70">
        <f t="shared" ca="1" si="9"/>
        <v>1560</v>
      </c>
      <c r="G178" s="45"/>
      <c r="H178" s="45"/>
      <c r="I178" s="45"/>
      <c r="J178" s="45"/>
    </row>
    <row r="179" spans="1:10" ht="13.5" customHeight="1" x14ac:dyDescent="0.2">
      <c r="A179" s="77">
        <v>53131627</v>
      </c>
      <c r="B179" s="69" t="str">
        <f t="shared" ca="1" si="8"/>
        <v>Limpiador de manos</v>
      </c>
      <c r="C179" s="77" t="s">
        <v>16988</v>
      </c>
      <c r="D179" s="77">
        <v>3</v>
      </c>
      <c r="E179" s="71">
        <v>1550</v>
      </c>
      <c r="F179" s="70">
        <f t="shared" ca="1" si="9"/>
        <v>4650</v>
      </c>
      <c r="G179" s="45"/>
      <c r="H179" s="45"/>
      <c r="I179" s="45"/>
      <c r="J179" s="45"/>
    </row>
    <row r="180" spans="1:10" ht="13.5" customHeight="1" x14ac:dyDescent="0.2">
      <c r="A180" s="77">
        <v>47131502</v>
      </c>
      <c r="B180" s="69" t="str">
        <f t="shared" ca="1" si="8"/>
        <v>Pañitos o toallas para limpiar</v>
      </c>
      <c r="C180" s="77" t="s">
        <v>1449</v>
      </c>
      <c r="D180" s="77">
        <v>30</v>
      </c>
      <c r="E180" s="71">
        <v>52</v>
      </c>
      <c r="F180" s="70">
        <f t="shared" ca="1" si="9"/>
        <v>1560</v>
      </c>
      <c r="G180" s="45"/>
      <c r="H180" s="45"/>
      <c r="I180" s="45"/>
      <c r="J180" s="45"/>
    </row>
    <row r="181" spans="1:10" ht="13.5" customHeight="1" x14ac:dyDescent="0.2">
      <c r="A181" s="77">
        <v>40141742</v>
      </c>
      <c r="B181" s="69" t="str">
        <f t="shared" ca="1" si="8"/>
        <v>Atomizadores</v>
      </c>
      <c r="C181" s="77" t="s">
        <v>435</v>
      </c>
      <c r="D181" s="77">
        <v>3</v>
      </c>
      <c r="E181" s="71">
        <v>936</v>
      </c>
      <c r="F181" s="70">
        <f t="shared" ca="1" si="9"/>
        <v>2808</v>
      </c>
      <c r="G181" s="45"/>
      <c r="H181" s="45"/>
      <c r="I181" s="45"/>
      <c r="J181" s="45"/>
    </row>
    <row r="182" spans="1:10" ht="13.5" customHeight="1" x14ac:dyDescent="0.2">
      <c r="A182" s="77">
        <v>44102904</v>
      </c>
      <c r="B182" s="69" t="str">
        <f t="shared" ca="1" si="8"/>
        <v>Aerosol de aire comprimido</v>
      </c>
      <c r="C182" s="77" t="s">
        <v>1449</v>
      </c>
      <c r="D182" s="77">
        <v>10</v>
      </c>
      <c r="E182" s="71">
        <v>360</v>
      </c>
      <c r="F182" s="70">
        <f t="shared" ca="1" si="9"/>
        <v>3600</v>
      </c>
      <c r="G182" s="45"/>
      <c r="H182" s="45"/>
      <c r="I182" s="45"/>
      <c r="J182" s="45"/>
    </row>
    <row r="183" spans="1:10" ht="13.5" customHeight="1" x14ac:dyDescent="0.2">
      <c r="A183" s="77">
        <v>47121803</v>
      </c>
      <c r="B183" s="69" t="str">
        <f t="shared" ca="1" si="8"/>
        <v>Esponjas o esponjillas</v>
      </c>
      <c r="C183" s="77" t="s">
        <v>1327</v>
      </c>
      <c r="D183" s="77">
        <v>9</v>
      </c>
      <c r="E183" s="71">
        <v>540</v>
      </c>
      <c r="F183" s="70">
        <f t="shared" ca="1" si="9"/>
        <v>4860</v>
      </c>
      <c r="G183" s="45"/>
      <c r="H183" s="45"/>
      <c r="I183" s="45"/>
      <c r="J183" s="45"/>
    </row>
    <row r="184" spans="1:10" ht="13.5" customHeight="1" x14ac:dyDescent="0.2">
      <c r="A184" s="77">
        <v>47131502</v>
      </c>
      <c r="B184" s="69" t="str">
        <f t="shared" ca="1" si="8"/>
        <v>Pañitos o toallas para limpiar</v>
      </c>
      <c r="C184" s="77" t="s">
        <v>1327</v>
      </c>
      <c r="D184" s="77">
        <v>9</v>
      </c>
      <c r="E184" s="71">
        <v>120</v>
      </c>
      <c r="F184" s="70">
        <f t="shared" ca="1" si="9"/>
        <v>1080</v>
      </c>
      <c r="G184" s="45"/>
      <c r="H184" s="45"/>
      <c r="I184" s="45"/>
      <c r="J184" s="45"/>
    </row>
    <row r="185" spans="1:10" ht="13.5" customHeight="1" x14ac:dyDescent="0.2">
      <c r="A185" s="77">
        <v>47131604</v>
      </c>
      <c r="B185" s="69" t="str">
        <f t="shared" ca="1" si="8"/>
        <v>Escobas</v>
      </c>
      <c r="C185" s="77" t="s">
        <v>1327</v>
      </c>
      <c r="D185" s="77">
        <v>3</v>
      </c>
      <c r="E185" s="71">
        <v>1000</v>
      </c>
      <c r="F185" s="70">
        <f t="shared" ca="1" si="9"/>
        <v>3000</v>
      </c>
      <c r="G185" s="45"/>
      <c r="H185" s="45"/>
      <c r="I185" s="45"/>
      <c r="J185" s="45"/>
    </row>
    <row r="186" spans="1:10" ht="13.5" customHeight="1" x14ac:dyDescent="0.2">
      <c r="A186" s="77">
        <v>47131618</v>
      </c>
      <c r="B186" s="69" t="str">
        <f t="shared" ca="1" si="8"/>
        <v>Traperos húmedos</v>
      </c>
      <c r="C186" s="77" t="s">
        <v>1327</v>
      </c>
      <c r="D186" s="77">
        <v>3</v>
      </c>
      <c r="E186" s="71">
        <v>1625</v>
      </c>
      <c r="F186" s="70">
        <f t="shared" ca="1" si="9"/>
        <v>4875</v>
      </c>
      <c r="G186" s="45"/>
      <c r="H186" s="45"/>
      <c r="I186" s="45"/>
      <c r="J186" s="45"/>
    </row>
    <row r="187" spans="1:10" ht="13.5" customHeight="1" x14ac:dyDescent="0.2">
      <c r="A187" s="79">
        <v>12161801</v>
      </c>
      <c r="B187" s="69" t="str">
        <f t="shared" ca="1" si="8"/>
        <v>Geles</v>
      </c>
      <c r="C187" s="77" t="s">
        <v>1327</v>
      </c>
      <c r="D187" s="77">
        <v>3</v>
      </c>
      <c r="E187" s="71">
        <v>210</v>
      </c>
      <c r="F187" s="70">
        <f t="shared" ca="1" si="9"/>
        <v>630</v>
      </c>
      <c r="G187" s="45"/>
      <c r="H187" s="45"/>
      <c r="I187" s="45"/>
      <c r="J187" s="45"/>
    </row>
    <row r="188" spans="1:10" ht="13.5" customHeight="1" x14ac:dyDescent="0.2">
      <c r="A188" s="77">
        <v>14111704</v>
      </c>
      <c r="B188" s="69" t="str">
        <f t="shared" ca="1" si="8"/>
        <v>Papel higiénico</v>
      </c>
      <c r="C188" s="77" t="s">
        <v>435</v>
      </c>
      <c r="D188" s="77">
        <v>80</v>
      </c>
      <c r="E188" s="71">
        <v>525</v>
      </c>
      <c r="F188" s="70">
        <f t="shared" ca="1" si="9"/>
        <v>42000</v>
      </c>
      <c r="G188" s="45"/>
      <c r="H188" s="45"/>
      <c r="I188" s="45"/>
      <c r="J188" s="45"/>
    </row>
    <row r="189" spans="1:10" ht="13.5" customHeight="1" x14ac:dyDescent="0.2">
      <c r="A189" s="77">
        <v>24101510</v>
      </c>
      <c r="B189" s="69" t="str">
        <f t="shared" ca="1" si="8"/>
        <v>Contenedor de basura plástico</v>
      </c>
      <c r="C189" s="77" t="s">
        <v>1327</v>
      </c>
      <c r="D189" s="77">
        <v>3</v>
      </c>
      <c r="E189" s="71">
        <v>4500</v>
      </c>
      <c r="F189" s="70">
        <f t="shared" ca="1" si="9"/>
        <v>13500</v>
      </c>
      <c r="G189" s="45"/>
      <c r="H189" s="45"/>
      <c r="I189" s="45"/>
      <c r="J189" s="45"/>
    </row>
    <row r="190" spans="1:10" ht="13.5" customHeight="1" x14ac:dyDescent="0.2">
      <c r="A190" s="77">
        <v>41121813</v>
      </c>
      <c r="B190" s="69" t="str">
        <f t="shared" ca="1" si="8"/>
        <v>Cubetas</v>
      </c>
      <c r="C190" s="77" t="s">
        <v>1327</v>
      </c>
      <c r="D190" s="77">
        <v>3</v>
      </c>
      <c r="E190" s="71">
        <v>1100</v>
      </c>
      <c r="F190" s="70">
        <f t="shared" ca="1" si="9"/>
        <v>3300</v>
      </c>
      <c r="G190" s="45"/>
      <c r="H190" s="45"/>
      <c r="I190" s="45"/>
      <c r="J190" s="45"/>
    </row>
    <row r="191" spans="1:10" ht="13.5" customHeight="1" x14ac:dyDescent="0.2">
      <c r="A191" s="77">
        <v>47121701</v>
      </c>
      <c r="B191" s="69" t="str">
        <f t="shared" ca="1" si="8"/>
        <v>Bolsas de basura</v>
      </c>
      <c r="C191" s="77" t="s">
        <v>1449</v>
      </c>
      <c r="D191" s="77">
        <v>25000</v>
      </c>
      <c r="E191" s="71">
        <v>1.95</v>
      </c>
      <c r="F191" s="70">
        <f t="shared" ca="1" si="9"/>
        <v>48750</v>
      </c>
      <c r="G191" s="45"/>
      <c r="H191" s="45"/>
      <c r="I191" s="45"/>
      <c r="J191" s="45"/>
    </row>
    <row r="192" spans="1:10" ht="13.5" customHeight="1" x14ac:dyDescent="0.2">
      <c r="A192" s="45"/>
      <c r="B192" s="45"/>
      <c r="C192" s="45"/>
      <c r="D192" s="45"/>
      <c r="E192" s="73" t="s">
        <v>12550</v>
      </c>
      <c r="F192" s="74">
        <f ca="1">SUM(Table312[MONTO TOTAL ESTIMADO])</f>
        <v>212703</v>
      </c>
      <c r="G192" s="45"/>
      <c r="H192" s="45" t="str">
        <f>C157</f>
        <v>Bienes</v>
      </c>
      <c r="I192" s="45" t="str">
        <f>E157</f>
        <v>SI</v>
      </c>
      <c r="J192" s="45" t="str">
        <f>D157</f>
        <v>Compras Menor</v>
      </c>
    </row>
    <row r="193" spans="1:10" ht="13.5" customHeight="1" thickBot="1" x14ac:dyDescent="0.3">
      <c r="A193" s="81"/>
      <c r="B193" s="69"/>
      <c r="C193" s="78"/>
      <c r="D193" s="77"/>
      <c r="E193" s="71"/>
      <c r="F193" s="70"/>
    </row>
    <row r="194" spans="1:10" ht="33.75" customHeight="1" thickBot="1" x14ac:dyDescent="0.25">
      <c r="A194" s="64" t="s">
        <v>16382</v>
      </c>
      <c r="B194" s="64" t="s">
        <v>161</v>
      </c>
      <c r="C194" s="64" t="s">
        <v>11723</v>
      </c>
      <c r="D194" s="64" t="s">
        <v>14378</v>
      </c>
      <c r="E194" s="64" t="s">
        <v>10961</v>
      </c>
      <c r="F194" s="64" t="s">
        <v>11094</v>
      </c>
      <c r="G194" s="45"/>
      <c r="H194" s="45"/>
      <c r="I194" s="45"/>
      <c r="J194" s="45"/>
    </row>
    <row r="195" spans="1:10" ht="13.5" customHeight="1" thickBot="1" x14ac:dyDescent="0.25">
      <c r="A195" s="80" t="s">
        <v>18841</v>
      </c>
      <c r="B195" s="80" t="s">
        <v>18839</v>
      </c>
      <c r="C195" s="80" t="s">
        <v>17798</v>
      </c>
      <c r="D195" s="85" t="s">
        <v>18846</v>
      </c>
      <c r="E195" s="80" t="s">
        <v>18840</v>
      </c>
      <c r="F195" s="66"/>
      <c r="G195" s="45"/>
      <c r="H195" s="45"/>
      <c r="I195" s="45"/>
      <c r="J195" s="45"/>
    </row>
    <row r="196" spans="1:10" ht="13.5" customHeight="1" thickBot="1" x14ac:dyDescent="0.25">
      <c r="A196" s="106" t="s">
        <v>14828</v>
      </c>
      <c r="B196" s="67" t="s">
        <v>8528</v>
      </c>
      <c r="C196" s="76">
        <v>42829</v>
      </c>
      <c r="D196" s="106" t="s">
        <v>9385</v>
      </c>
      <c r="E196" s="67" t="s">
        <v>13093</v>
      </c>
      <c r="F196" s="66" t="s">
        <v>3080</v>
      </c>
      <c r="G196" s="45"/>
      <c r="H196" s="45"/>
      <c r="I196" s="45"/>
      <c r="J196" s="45"/>
    </row>
    <row r="197" spans="1:10" ht="13.5" customHeight="1" thickBot="1" x14ac:dyDescent="0.25">
      <c r="A197" s="107"/>
      <c r="B197" s="67" t="s">
        <v>1786</v>
      </c>
      <c r="C197" s="65">
        <f>IF(C196="","",IF(AND(MONTH(C196)&gt;=1,MONTH(C196)&lt;=3),1,IF(AND(MONTH(C196)&gt;=4,MONTH(C196)&lt;=6),2,IF(AND(MONTH(C196)&gt;=7,MONTH(C196)&lt;=9),3,4))))</f>
        <v>2</v>
      </c>
      <c r="D197" s="107"/>
      <c r="E197" s="67" t="s">
        <v>2417</v>
      </c>
      <c r="F197" s="66" t="s">
        <v>11111</v>
      </c>
      <c r="G197" s="45"/>
      <c r="H197" s="45"/>
      <c r="I197" s="45"/>
      <c r="J197" s="45"/>
    </row>
    <row r="198" spans="1:10" ht="13.5" customHeight="1" thickBot="1" x14ac:dyDescent="0.25">
      <c r="A198" s="107"/>
      <c r="B198" s="67" t="s">
        <v>12942</v>
      </c>
      <c r="C198" s="76">
        <v>42832</v>
      </c>
      <c r="D198" s="107"/>
      <c r="E198" s="67" t="s">
        <v>3073</v>
      </c>
      <c r="F198" s="66" t="s">
        <v>11111</v>
      </c>
      <c r="G198" s="45"/>
      <c r="H198" s="45"/>
      <c r="I198" s="45"/>
      <c r="J198" s="45"/>
    </row>
    <row r="199" spans="1:10" ht="13.5" customHeight="1" thickBot="1" x14ac:dyDescent="0.25">
      <c r="A199" s="107"/>
      <c r="B199" s="67" t="s">
        <v>1786</v>
      </c>
      <c r="C199" s="65">
        <f>IF(C198="","",IF(AND(MONTH(C198)&gt;=1,MONTH(C198)&lt;=3),1,IF(AND(MONTH(C198)&gt;=4,MONTH(C198)&lt;=6),2,IF(AND(MONTH(C198)&gt;=7,MONTH(C198)&lt;=9),3,4))))</f>
        <v>2</v>
      </c>
      <c r="D199" s="107"/>
      <c r="E199" s="67" t="s">
        <v>13192</v>
      </c>
      <c r="F199" s="66" t="s">
        <v>11111</v>
      </c>
      <c r="G199" s="45"/>
      <c r="H199" s="45"/>
      <c r="I199" s="45"/>
      <c r="J199" s="45"/>
    </row>
    <row r="200" spans="1:10" ht="13.5" customHeight="1" thickBot="1" x14ac:dyDescent="0.25">
      <c r="A200" s="45"/>
      <c r="B200" s="45"/>
      <c r="C200" s="45"/>
      <c r="D200" s="45"/>
      <c r="E200" s="45"/>
      <c r="F200" s="45"/>
      <c r="G200" s="45"/>
      <c r="H200" s="45"/>
      <c r="I200" s="45"/>
      <c r="J200" s="45"/>
    </row>
    <row r="201" spans="1:10" ht="13.5" customHeight="1" thickBot="1" x14ac:dyDescent="0.25">
      <c r="A201" s="72" t="s">
        <v>15735</v>
      </c>
      <c r="B201" s="72" t="s">
        <v>16146</v>
      </c>
      <c r="C201" s="72" t="s">
        <v>15641</v>
      </c>
      <c r="D201" s="72" t="s">
        <v>15251</v>
      </c>
      <c r="E201" s="72" t="s">
        <v>6932</v>
      </c>
      <c r="F201" s="72" t="s">
        <v>15280</v>
      </c>
      <c r="G201" s="45"/>
      <c r="H201" s="45"/>
      <c r="I201" s="45"/>
      <c r="J201" s="45"/>
    </row>
    <row r="202" spans="1:10" ht="13.5" customHeight="1" x14ac:dyDescent="0.2">
      <c r="A202" s="79">
        <v>12161902</v>
      </c>
      <c r="B202" s="69" t="str">
        <f t="shared" ref="B202:B227" ca="1" si="10">IFERROR(INDEX(UNSPSCDes,MATCH(INDIRECT(ADDRESS(ROW(),COLUMN()-1,4)),UNSPSCCode,0)),"")</f>
        <v>Surfactantes detergentes</v>
      </c>
      <c r="C202" s="77" t="s">
        <v>15636</v>
      </c>
      <c r="D202" s="77">
        <v>300</v>
      </c>
      <c r="E202" s="71">
        <v>30</v>
      </c>
      <c r="F202" s="70">
        <f t="shared" ref="F202:F227" ca="1" si="11">INDIRECT(ADDRESS(ROW(),COLUMN()-2,4))*INDIRECT(ADDRESS(ROW(),COLUMN()-1,4))</f>
        <v>9000</v>
      </c>
      <c r="G202" s="45"/>
      <c r="H202" s="45"/>
      <c r="I202" s="45"/>
      <c r="J202" s="45"/>
    </row>
    <row r="203" spans="1:10" ht="13.5" customHeight="1" x14ac:dyDescent="0.2">
      <c r="A203" s="77">
        <v>12141901</v>
      </c>
      <c r="B203" s="69" t="str">
        <f t="shared" ca="1" si="10"/>
        <v>Cloro cl</v>
      </c>
      <c r="C203" s="77" t="s">
        <v>9559</v>
      </c>
      <c r="D203" s="77">
        <v>40</v>
      </c>
      <c r="E203" s="71">
        <v>115</v>
      </c>
      <c r="F203" s="70">
        <f t="shared" ca="1" si="11"/>
        <v>4600</v>
      </c>
      <c r="G203" s="45"/>
      <c r="H203" s="45"/>
      <c r="I203" s="45"/>
      <c r="J203" s="45"/>
    </row>
    <row r="204" spans="1:10" ht="13.5" customHeight="1" x14ac:dyDescent="0.2">
      <c r="A204" s="77">
        <v>47131803</v>
      </c>
      <c r="B204" s="69" t="str">
        <f t="shared" ca="1" si="10"/>
        <v>Desinfectantes para uso doméstico</v>
      </c>
      <c r="C204" s="77" t="s">
        <v>9559</v>
      </c>
      <c r="D204" s="77">
        <v>40</v>
      </c>
      <c r="E204" s="71">
        <v>210</v>
      </c>
      <c r="F204" s="70">
        <f t="shared" ca="1" si="11"/>
        <v>8400</v>
      </c>
      <c r="G204" s="45"/>
      <c r="H204" s="45"/>
      <c r="I204" s="45"/>
      <c r="J204" s="45"/>
    </row>
    <row r="205" spans="1:10" ht="13.5" customHeight="1" x14ac:dyDescent="0.2">
      <c r="A205" s="77">
        <v>47131807</v>
      </c>
      <c r="B205" s="69" t="str">
        <f t="shared" ca="1" si="10"/>
        <v>Blanqueadores</v>
      </c>
      <c r="C205" s="77" t="s">
        <v>9559</v>
      </c>
      <c r="D205" s="77">
        <v>9</v>
      </c>
      <c r="E205" s="71">
        <v>190</v>
      </c>
      <c r="F205" s="70">
        <f t="shared" ca="1" si="11"/>
        <v>1710</v>
      </c>
      <c r="G205" s="45"/>
      <c r="H205" s="45"/>
      <c r="I205" s="45"/>
      <c r="J205" s="45"/>
    </row>
    <row r="206" spans="1:10" ht="13.5" customHeight="1" x14ac:dyDescent="0.2">
      <c r="A206" s="77">
        <v>47131810</v>
      </c>
      <c r="B206" s="69" t="str">
        <f t="shared" ca="1" si="10"/>
        <v>Productos para el lavaplatos</v>
      </c>
      <c r="C206" s="77" t="s">
        <v>9559</v>
      </c>
      <c r="D206" s="77">
        <v>40</v>
      </c>
      <c r="E206" s="71">
        <v>120</v>
      </c>
      <c r="F206" s="70">
        <f t="shared" ca="1" si="11"/>
        <v>4800</v>
      </c>
      <c r="G206" s="45"/>
      <c r="H206" s="45"/>
      <c r="I206" s="45"/>
      <c r="J206" s="45"/>
    </row>
    <row r="207" spans="1:10" ht="13.5" customHeight="1" x14ac:dyDescent="0.2">
      <c r="A207" s="79">
        <v>53131626</v>
      </c>
      <c r="B207" s="69" t="str">
        <f t="shared" ca="1" si="10"/>
        <v>Desinfectante de manos</v>
      </c>
      <c r="C207" s="77" t="s">
        <v>9559</v>
      </c>
      <c r="D207" s="77">
        <v>14</v>
      </c>
      <c r="E207" s="71">
        <v>1750</v>
      </c>
      <c r="F207" s="70">
        <f t="shared" ca="1" si="11"/>
        <v>24500</v>
      </c>
      <c r="G207" s="45"/>
      <c r="H207" s="45"/>
      <c r="I207" s="45"/>
      <c r="J207" s="45"/>
    </row>
    <row r="208" spans="1:10" ht="13.5" customHeight="1" x14ac:dyDescent="0.2">
      <c r="A208" s="77">
        <v>47131824</v>
      </c>
      <c r="B208" s="69" t="str">
        <f t="shared" ca="1" si="10"/>
        <v>Limpiadores de vidrio o ventanas</v>
      </c>
      <c r="C208" s="77" t="s">
        <v>9559</v>
      </c>
      <c r="D208" s="77">
        <v>20</v>
      </c>
      <c r="E208" s="71">
        <v>120</v>
      </c>
      <c r="F208" s="70">
        <f t="shared" ca="1" si="11"/>
        <v>2400</v>
      </c>
      <c r="G208" s="45"/>
      <c r="H208" s="45"/>
      <c r="I208" s="45"/>
      <c r="J208" s="45"/>
    </row>
    <row r="209" spans="1:10" ht="13.5" customHeight="1" x14ac:dyDescent="0.2">
      <c r="A209" s="77">
        <v>12161903</v>
      </c>
      <c r="B209" s="69" t="str">
        <f t="shared" ca="1" si="10"/>
        <v>Agentes de espuma</v>
      </c>
      <c r="C209" s="77" t="s">
        <v>1449</v>
      </c>
      <c r="D209" s="77">
        <v>20</v>
      </c>
      <c r="E209" s="71">
        <v>450</v>
      </c>
      <c r="F209" s="70">
        <f t="shared" ca="1" si="11"/>
        <v>9000</v>
      </c>
      <c r="G209" s="45"/>
      <c r="H209" s="45"/>
      <c r="I209" s="45"/>
      <c r="J209" s="45"/>
    </row>
    <row r="210" spans="1:10" ht="13.5" customHeight="1" x14ac:dyDescent="0.2">
      <c r="A210" s="79">
        <v>53131608</v>
      </c>
      <c r="B210" s="69" t="str">
        <f t="shared" ca="1" si="10"/>
        <v>Jabones</v>
      </c>
      <c r="C210" s="77" t="s">
        <v>9559</v>
      </c>
      <c r="D210" s="77">
        <v>18</v>
      </c>
      <c r="E210" s="71">
        <v>110</v>
      </c>
      <c r="F210" s="70">
        <f t="shared" ca="1" si="11"/>
        <v>1980</v>
      </c>
      <c r="G210" s="45"/>
      <c r="H210" s="45"/>
      <c r="I210" s="45"/>
      <c r="J210" s="45"/>
    </row>
    <row r="211" spans="1:10" ht="13.5" customHeight="1" x14ac:dyDescent="0.2">
      <c r="A211" s="79">
        <v>47131706</v>
      </c>
      <c r="B211" s="69" t="str">
        <f t="shared" ca="1" si="10"/>
        <v>Dispensadores de ambientadores</v>
      </c>
      <c r="C211" s="77" t="s">
        <v>1449</v>
      </c>
      <c r="D211" s="77">
        <v>60</v>
      </c>
      <c r="E211" s="71">
        <v>75</v>
      </c>
      <c r="F211" s="70">
        <f t="shared" ca="1" si="11"/>
        <v>4500</v>
      </c>
      <c r="G211" s="45"/>
      <c r="H211" s="45"/>
      <c r="I211" s="45"/>
      <c r="J211" s="45"/>
    </row>
    <row r="212" spans="1:10" ht="13.5" customHeight="1" x14ac:dyDescent="0.2">
      <c r="A212" s="79">
        <v>25111903</v>
      </c>
      <c r="B212" s="69" t="str">
        <f t="shared" ca="1" si="10"/>
        <v>Velas</v>
      </c>
      <c r="C212" s="77" t="s">
        <v>1327</v>
      </c>
      <c r="D212" s="77">
        <v>3</v>
      </c>
      <c r="E212" s="71">
        <v>495</v>
      </c>
      <c r="F212" s="70">
        <f t="shared" ca="1" si="11"/>
        <v>1485</v>
      </c>
      <c r="G212" s="45"/>
      <c r="H212" s="45"/>
      <c r="I212" s="45"/>
      <c r="J212" s="45"/>
    </row>
    <row r="213" spans="1:10" ht="13.5" customHeight="1" x14ac:dyDescent="0.2">
      <c r="A213" s="77">
        <v>47131611</v>
      </c>
      <c r="B213" s="69" t="str">
        <f t="shared" ca="1" si="10"/>
        <v>Recogedor de basura</v>
      </c>
      <c r="C213" s="77" t="s">
        <v>1449</v>
      </c>
      <c r="D213" s="77">
        <v>6</v>
      </c>
      <c r="E213" s="71">
        <v>70</v>
      </c>
      <c r="F213" s="70">
        <f t="shared" ca="1" si="11"/>
        <v>420</v>
      </c>
      <c r="G213" s="45"/>
      <c r="H213" s="45"/>
      <c r="I213" s="45"/>
      <c r="J213" s="45"/>
    </row>
    <row r="214" spans="1:10" ht="13.5" customHeight="1" x14ac:dyDescent="0.2">
      <c r="A214" s="77">
        <v>47131605</v>
      </c>
      <c r="B214" s="69" t="str">
        <f t="shared" ca="1" si="10"/>
        <v>Cepillos de limpieza</v>
      </c>
      <c r="C214" s="77" t="s">
        <v>1449</v>
      </c>
      <c r="D214" s="77">
        <v>39</v>
      </c>
      <c r="E214" s="71">
        <v>65</v>
      </c>
      <c r="F214" s="70">
        <f t="shared" ca="1" si="11"/>
        <v>2535</v>
      </c>
      <c r="G214" s="45"/>
      <c r="H214" s="45"/>
      <c r="I214" s="45"/>
      <c r="J214" s="45"/>
    </row>
    <row r="215" spans="1:10" ht="13.5" customHeight="1" x14ac:dyDescent="0.2">
      <c r="A215" s="77">
        <v>53102504</v>
      </c>
      <c r="B215" s="69" t="str">
        <f t="shared" ca="1" si="10"/>
        <v>Guantes o mitones</v>
      </c>
      <c r="C215" s="77" t="s">
        <v>1327</v>
      </c>
      <c r="D215" s="77">
        <v>3</v>
      </c>
      <c r="E215" s="71">
        <v>400</v>
      </c>
      <c r="F215" s="70">
        <f t="shared" ca="1" si="11"/>
        <v>1200</v>
      </c>
      <c r="G215" s="45"/>
      <c r="H215" s="45"/>
      <c r="I215" s="45"/>
      <c r="J215" s="45"/>
    </row>
    <row r="216" spans="1:10" ht="13.5" customHeight="1" x14ac:dyDescent="0.2">
      <c r="A216" s="79">
        <v>47131814</v>
      </c>
      <c r="B216" s="69" t="str">
        <f t="shared" ca="1" si="10"/>
        <v>Limpiadores o pulidores de metales</v>
      </c>
      <c r="C216" s="77" t="s">
        <v>1449</v>
      </c>
      <c r="D216" s="77">
        <v>3</v>
      </c>
      <c r="E216" s="71">
        <v>520</v>
      </c>
      <c r="F216" s="70">
        <f t="shared" ca="1" si="11"/>
        <v>1560</v>
      </c>
      <c r="G216" s="45"/>
      <c r="H216" s="45"/>
      <c r="I216" s="45"/>
      <c r="J216" s="45"/>
    </row>
    <row r="217" spans="1:10" ht="13.5" customHeight="1" x14ac:dyDescent="0.2">
      <c r="A217" s="77">
        <v>53131627</v>
      </c>
      <c r="B217" s="69" t="str">
        <f t="shared" ca="1" si="10"/>
        <v>Limpiador de manos</v>
      </c>
      <c r="C217" s="77" t="s">
        <v>16988</v>
      </c>
      <c r="D217" s="77">
        <v>3</v>
      </c>
      <c r="E217" s="71">
        <v>1550</v>
      </c>
      <c r="F217" s="70">
        <f t="shared" ca="1" si="11"/>
        <v>4650</v>
      </c>
      <c r="G217" s="45"/>
      <c r="H217" s="45"/>
      <c r="I217" s="45"/>
      <c r="J217" s="45"/>
    </row>
    <row r="218" spans="1:10" ht="13.5" customHeight="1" x14ac:dyDescent="0.2">
      <c r="A218" s="77">
        <v>47131502</v>
      </c>
      <c r="B218" s="69" t="str">
        <f t="shared" ca="1" si="10"/>
        <v>Pañitos o toallas para limpiar</v>
      </c>
      <c r="C218" s="77" t="s">
        <v>1449</v>
      </c>
      <c r="D218" s="77">
        <v>30</v>
      </c>
      <c r="E218" s="71">
        <v>52</v>
      </c>
      <c r="F218" s="70">
        <f t="shared" ca="1" si="11"/>
        <v>1560</v>
      </c>
      <c r="G218" s="45"/>
      <c r="H218" s="45"/>
      <c r="I218" s="45"/>
      <c r="J218" s="45"/>
    </row>
    <row r="219" spans="1:10" ht="13.5" customHeight="1" x14ac:dyDescent="0.2">
      <c r="A219" s="77">
        <v>40141742</v>
      </c>
      <c r="B219" s="69" t="str">
        <f t="shared" ca="1" si="10"/>
        <v>Atomizadores</v>
      </c>
      <c r="C219" s="77" t="s">
        <v>435</v>
      </c>
      <c r="D219" s="77">
        <v>3</v>
      </c>
      <c r="E219" s="71">
        <v>936</v>
      </c>
      <c r="F219" s="70">
        <f t="shared" ca="1" si="11"/>
        <v>2808</v>
      </c>
      <c r="G219" s="45"/>
      <c r="H219" s="45"/>
      <c r="I219" s="45"/>
      <c r="J219" s="45"/>
    </row>
    <row r="220" spans="1:10" ht="13.5" customHeight="1" x14ac:dyDescent="0.2">
      <c r="A220" s="77">
        <v>44102904</v>
      </c>
      <c r="B220" s="69" t="str">
        <f t="shared" ca="1" si="10"/>
        <v>Aerosol de aire comprimido</v>
      </c>
      <c r="C220" s="77" t="s">
        <v>1449</v>
      </c>
      <c r="D220" s="77">
        <v>10</v>
      </c>
      <c r="E220" s="71">
        <v>360</v>
      </c>
      <c r="F220" s="70">
        <f t="shared" ca="1" si="11"/>
        <v>3600</v>
      </c>
      <c r="G220" s="45"/>
      <c r="H220" s="45"/>
      <c r="I220" s="45"/>
      <c r="J220" s="45"/>
    </row>
    <row r="221" spans="1:10" ht="13.5" customHeight="1" x14ac:dyDescent="0.2">
      <c r="A221" s="77">
        <v>47121803</v>
      </c>
      <c r="B221" s="69" t="str">
        <f t="shared" ca="1" si="10"/>
        <v>Esponjas o esponjillas</v>
      </c>
      <c r="C221" s="77" t="s">
        <v>1327</v>
      </c>
      <c r="D221" s="77">
        <v>9</v>
      </c>
      <c r="E221" s="71">
        <v>540</v>
      </c>
      <c r="F221" s="70">
        <f t="shared" ca="1" si="11"/>
        <v>4860</v>
      </c>
      <c r="G221" s="45"/>
      <c r="H221" s="45"/>
      <c r="I221" s="45"/>
      <c r="J221" s="45"/>
    </row>
    <row r="222" spans="1:10" ht="13.5" customHeight="1" x14ac:dyDescent="0.2">
      <c r="A222" s="77">
        <v>47131502</v>
      </c>
      <c r="B222" s="69" t="str">
        <f t="shared" ca="1" si="10"/>
        <v>Pañitos o toallas para limpiar</v>
      </c>
      <c r="C222" s="77" t="s">
        <v>1327</v>
      </c>
      <c r="D222" s="77">
        <v>9</v>
      </c>
      <c r="E222" s="71">
        <v>120</v>
      </c>
      <c r="F222" s="70">
        <f t="shared" ca="1" si="11"/>
        <v>1080</v>
      </c>
      <c r="G222" s="45"/>
      <c r="H222" s="45"/>
      <c r="I222" s="45"/>
      <c r="J222" s="45"/>
    </row>
    <row r="223" spans="1:10" ht="13.5" customHeight="1" x14ac:dyDescent="0.2">
      <c r="A223" s="77">
        <v>47131604</v>
      </c>
      <c r="B223" s="69" t="str">
        <f t="shared" ca="1" si="10"/>
        <v>Escobas</v>
      </c>
      <c r="C223" s="77" t="s">
        <v>1327</v>
      </c>
      <c r="D223" s="77">
        <v>3</v>
      </c>
      <c r="E223" s="71">
        <v>1000</v>
      </c>
      <c r="F223" s="70">
        <f t="shared" ca="1" si="11"/>
        <v>3000</v>
      </c>
      <c r="G223" s="45"/>
      <c r="H223" s="45"/>
      <c r="I223" s="45"/>
      <c r="J223" s="45"/>
    </row>
    <row r="224" spans="1:10" ht="13.5" customHeight="1" x14ac:dyDescent="0.2">
      <c r="A224" s="77">
        <v>47131618</v>
      </c>
      <c r="B224" s="69" t="str">
        <f t="shared" ca="1" si="10"/>
        <v>Traperos húmedos</v>
      </c>
      <c r="C224" s="77" t="s">
        <v>1327</v>
      </c>
      <c r="D224" s="77">
        <v>3</v>
      </c>
      <c r="E224" s="71">
        <v>1625</v>
      </c>
      <c r="F224" s="70">
        <f t="shared" ca="1" si="11"/>
        <v>4875</v>
      </c>
      <c r="G224" s="45"/>
      <c r="H224" s="45"/>
      <c r="I224" s="45"/>
      <c r="J224" s="45"/>
    </row>
    <row r="225" spans="1:10" ht="13.5" customHeight="1" x14ac:dyDescent="0.2">
      <c r="A225" s="79">
        <v>12161801</v>
      </c>
      <c r="B225" s="69" t="str">
        <f t="shared" ca="1" si="10"/>
        <v>Geles</v>
      </c>
      <c r="C225" s="77" t="s">
        <v>1327</v>
      </c>
      <c r="D225" s="77">
        <v>3</v>
      </c>
      <c r="E225" s="71">
        <v>210</v>
      </c>
      <c r="F225" s="70">
        <f t="shared" ca="1" si="11"/>
        <v>630</v>
      </c>
      <c r="G225" s="45"/>
      <c r="H225" s="45"/>
      <c r="I225" s="45"/>
      <c r="J225" s="45"/>
    </row>
    <row r="226" spans="1:10" ht="13.5" customHeight="1" x14ac:dyDescent="0.2">
      <c r="A226" s="77">
        <v>14111704</v>
      </c>
      <c r="B226" s="69" t="str">
        <f t="shared" ca="1" si="10"/>
        <v>Papel higiénico</v>
      </c>
      <c r="C226" s="77" t="s">
        <v>435</v>
      </c>
      <c r="D226" s="77">
        <v>80</v>
      </c>
      <c r="E226" s="71">
        <v>525</v>
      </c>
      <c r="F226" s="70">
        <f t="shared" ca="1" si="11"/>
        <v>42000</v>
      </c>
      <c r="G226" s="45"/>
      <c r="H226" s="45"/>
      <c r="I226" s="45"/>
      <c r="J226" s="45"/>
    </row>
    <row r="227" spans="1:10" ht="13.5" customHeight="1" x14ac:dyDescent="0.2">
      <c r="A227" s="77">
        <v>47121701</v>
      </c>
      <c r="B227" s="69" t="str">
        <f t="shared" ca="1" si="10"/>
        <v>Bolsas de basura</v>
      </c>
      <c r="C227" s="77" t="s">
        <v>1449</v>
      </c>
      <c r="D227" s="77">
        <v>25000</v>
      </c>
      <c r="E227" s="71">
        <v>1.95</v>
      </c>
      <c r="F227" s="70">
        <f t="shared" ca="1" si="11"/>
        <v>48750</v>
      </c>
      <c r="G227" s="45"/>
      <c r="H227" s="45"/>
      <c r="I227" s="45"/>
      <c r="J227" s="45"/>
    </row>
    <row r="228" spans="1:10" ht="13.5" customHeight="1" x14ac:dyDescent="0.2">
      <c r="A228" s="45"/>
      <c r="B228" s="45"/>
      <c r="C228" s="45"/>
      <c r="D228" s="45"/>
      <c r="E228" s="73" t="s">
        <v>12550</v>
      </c>
      <c r="F228" s="74">
        <f ca="1">SUM(Table313[MONTO TOTAL ESTIMADO])</f>
        <v>195903</v>
      </c>
      <c r="G228" s="45"/>
      <c r="H228" s="45" t="str">
        <f>C195</f>
        <v>Bienes</v>
      </c>
      <c r="I228" s="45" t="str">
        <f>E195</f>
        <v>SI</v>
      </c>
      <c r="J228" s="45" t="str">
        <f>D195</f>
        <v>Compra Menor</v>
      </c>
    </row>
    <row r="229" spans="1:10" ht="13.5" customHeight="1" thickBot="1" x14ac:dyDescent="0.3">
      <c r="A229" s="81"/>
      <c r="B229" s="69"/>
      <c r="C229" s="78"/>
      <c r="D229" s="77"/>
      <c r="E229" s="71"/>
      <c r="F229" s="70"/>
    </row>
    <row r="230" spans="1:10" ht="33.75" customHeight="1" thickBot="1" x14ac:dyDescent="0.25">
      <c r="A230" s="64" t="s">
        <v>16382</v>
      </c>
      <c r="B230" s="64" t="s">
        <v>161</v>
      </c>
      <c r="C230" s="64" t="s">
        <v>11723</v>
      </c>
      <c r="D230" s="64" t="s">
        <v>14378</v>
      </c>
      <c r="E230" s="64" t="s">
        <v>10961</v>
      </c>
      <c r="F230" s="64" t="s">
        <v>11094</v>
      </c>
      <c r="G230" s="45"/>
      <c r="H230" s="45"/>
      <c r="I230" s="45"/>
      <c r="J230" s="45"/>
    </row>
    <row r="231" spans="1:10" ht="13.5" customHeight="1" thickBot="1" x14ac:dyDescent="0.25">
      <c r="A231" s="80" t="s">
        <v>18841</v>
      </c>
      <c r="B231" s="80" t="s">
        <v>18839</v>
      </c>
      <c r="C231" s="80" t="s">
        <v>17798</v>
      </c>
      <c r="D231" s="85" t="s">
        <v>18846</v>
      </c>
      <c r="E231" s="80" t="s">
        <v>18840</v>
      </c>
      <c r="F231" s="66"/>
      <c r="G231" s="45"/>
      <c r="H231" s="45"/>
      <c r="I231" s="45"/>
      <c r="J231" s="45"/>
    </row>
    <row r="232" spans="1:10" ht="13.5" customHeight="1" thickBot="1" x14ac:dyDescent="0.25">
      <c r="A232" s="106" t="s">
        <v>14828</v>
      </c>
      <c r="B232" s="67" t="s">
        <v>8528</v>
      </c>
      <c r="C232" s="76">
        <v>42926</v>
      </c>
      <c r="D232" s="106" t="s">
        <v>9385</v>
      </c>
      <c r="E232" s="67" t="s">
        <v>13093</v>
      </c>
      <c r="F232" s="66" t="s">
        <v>3080</v>
      </c>
      <c r="G232" s="45"/>
      <c r="H232" s="45"/>
      <c r="I232" s="45"/>
      <c r="J232" s="45"/>
    </row>
    <row r="233" spans="1:10" ht="13.5" customHeight="1" thickBot="1" x14ac:dyDescent="0.25">
      <c r="A233" s="107"/>
      <c r="B233" s="67" t="s">
        <v>1786</v>
      </c>
      <c r="C233" s="82">
        <f>IF(C232="","",IF(AND(MONTH(C232)&gt;=1,MONTH(C232)&lt;=3),1,IF(AND(MONTH(C232)&gt;=4,MONTH(C232)&lt;=6),2,IF(AND(MONTH(C232)&gt;=7,MONTH(C232)&lt;=9),3,4))))</f>
        <v>3</v>
      </c>
      <c r="D233" s="107"/>
      <c r="E233" s="67" t="s">
        <v>2417</v>
      </c>
      <c r="F233" s="66" t="s">
        <v>11111</v>
      </c>
      <c r="G233" s="45"/>
      <c r="H233" s="45"/>
      <c r="I233" s="45"/>
      <c r="J233" s="45"/>
    </row>
    <row r="234" spans="1:10" ht="13.5" customHeight="1" thickBot="1" x14ac:dyDescent="0.25">
      <c r="A234" s="107"/>
      <c r="B234" s="67" t="s">
        <v>12942</v>
      </c>
      <c r="C234" s="76">
        <v>42929</v>
      </c>
      <c r="D234" s="107"/>
      <c r="E234" s="67" t="s">
        <v>3073</v>
      </c>
      <c r="F234" s="66" t="s">
        <v>11111</v>
      </c>
      <c r="G234" s="45"/>
      <c r="H234" s="45"/>
      <c r="I234" s="45"/>
      <c r="J234" s="45"/>
    </row>
    <row r="235" spans="1:10" ht="13.5" customHeight="1" thickBot="1" x14ac:dyDescent="0.25">
      <c r="A235" s="107"/>
      <c r="B235" s="67" t="s">
        <v>1786</v>
      </c>
      <c r="C235" s="82">
        <f>IF(C234="","",IF(AND(MONTH(C234)&gt;=1,MONTH(C234)&lt;=3),1,IF(AND(MONTH(C234)&gt;=4,MONTH(C234)&lt;=6),2,IF(AND(MONTH(C234)&gt;=7,MONTH(C234)&lt;=9),3,4))))</f>
        <v>3</v>
      </c>
      <c r="D235" s="107"/>
      <c r="E235" s="67" t="s">
        <v>13192</v>
      </c>
      <c r="F235" s="66" t="s">
        <v>11111</v>
      </c>
      <c r="G235" s="45"/>
      <c r="H235" s="45"/>
      <c r="I235" s="45"/>
      <c r="J235" s="45"/>
    </row>
    <row r="236" spans="1:10" ht="13.5" customHeight="1" thickBot="1" x14ac:dyDescent="0.25">
      <c r="A236" s="45"/>
      <c r="B236" s="45"/>
      <c r="C236" s="45"/>
      <c r="D236" s="45"/>
      <c r="E236" s="45"/>
      <c r="F236" s="45"/>
      <c r="G236" s="45"/>
      <c r="H236" s="45"/>
      <c r="I236" s="45"/>
      <c r="J236" s="45"/>
    </row>
    <row r="237" spans="1:10" ht="13.5" customHeight="1" thickBot="1" x14ac:dyDescent="0.25">
      <c r="A237" s="72" t="s">
        <v>15735</v>
      </c>
      <c r="B237" s="72" t="s">
        <v>16146</v>
      </c>
      <c r="C237" s="72" t="s">
        <v>15641</v>
      </c>
      <c r="D237" s="72" t="s">
        <v>15251</v>
      </c>
      <c r="E237" s="72" t="s">
        <v>6932</v>
      </c>
      <c r="F237" s="72" t="s">
        <v>15280</v>
      </c>
      <c r="G237" s="45"/>
      <c r="H237" s="45"/>
      <c r="I237" s="45"/>
      <c r="J237" s="45"/>
    </row>
    <row r="238" spans="1:10" ht="13.5" customHeight="1" x14ac:dyDescent="0.2">
      <c r="A238" s="79">
        <v>12161902</v>
      </c>
      <c r="B238" s="69" t="str">
        <f t="shared" ref="B238:B265" ca="1" si="12">IFERROR(INDEX(UNSPSCDes,MATCH(INDIRECT(ADDRESS(ROW(),COLUMN()-1,4)),UNSPSCCode,0)),"")</f>
        <v>Surfactantes detergentes</v>
      </c>
      <c r="C238" s="77" t="s">
        <v>15636</v>
      </c>
      <c r="D238" s="77">
        <v>300</v>
      </c>
      <c r="E238" s="71">
        <v>30</v>
      </c>
      <c r="F238" s="70">
        <f t="shared" ref="F238:F265" ca="1" si="13">INDIRECT(ADDRESS(ROW(),COLUMN()-2,4))*INDIRECT(ADDRESS(ROW(),COLUMN()-1,4))</f>
        <v>9000</v>
      </c>
      <c r="G238" s="45"/>
      <c r="H238" s="45"/>
      <c r="I238" s="45"/>
      <c r="J238" s="45"/>
    </row>
    <row r="239" spans="1:10" ht="13.5" customHeight="1" x14ac:dyDescent="0.2">
      <c r="A239" s="77">
        <v>12141901</v>
      </c>
      <c r="B239" s="69" t="str">
        <f t="shared" ca="1" si="12"/>
        <v>Cloro cl</v>
      </c>
      <c r="C239" s="77" t="s">
        <v>9559</v>
      </c>
      <c r="D239" s="77">
        <v>40</v>
      </c>
      <c r="E239" s="71">
        <v>115</v>
      </c>
      <c r="F239" s="70">
        <f t="shared" ca="1" si="13"/>
        <v>4600</v>
      </c>
      <c r="G239" s="45"/>
      <c r="H239" s="45"/>
      <c r="I239" s="45"/>
      <c r="J239" s="45"/>
    </row>
    <row r="240" spans="1:10" ht="13.5" customHeight="1" x14ac:dyDescent="0.2">
      <c r="A240" s="77">
        <v>47131803</v>
      </c>
      <c r="B240" s="69" t="str">
        <f t="shared" ca="1" si="12"/>
        <v>Desinfectantes para uso doméstico</v>
      </c>
      <c r="C240" s="77" t="s">
        <v>9559</v>
      </c>
      <c r="D240" s="77">
        <v>40</v>
      </c>
      <c r="E240" s="71">
        <v>210</v>
      </c>
      <c r="F240" s="70">
        <f t="shared" ca="1" si="13"/>
        <v>8400</v>
      </c>
      <c r="G240" s="45"/>
      <c r="H240" s="45"/>
      <c r="I240" s="45"/>
      <c r="J240" s="45"/>
    </row>
    <row r="241" spans="1:10" ht="13.5" customHeight="1" x14ac:dyDescent="0.2">
      <c r="A241" s="77">
        <v>47131807</v>
      </c>
      <c r="B241" s="69" t="str">
        <f t="shared" ca="1" si="12"/>
        <v>Blanqueadores</v>
      </c>
      <c r="C241" s="77" t="s">
        <v>9559</v>
      </c>
      <c r="D241" s="77">
        <v>9</v>
      </c>
      <c r="E241" s="71">
        <v>190</v>
      </c>
      <c r="F241" s="70">
        <f t="shared" ca="1" si="13"/>
        <v>1710</v>
      </c>
      <c r="G241" s="45"/>
      <c r="H241" s="45"/>
      <c r="I241" s="45"/>
      <c r="J241" s="45"/>
    </row>
    <row r="242" spans="1:10" ht="13.5" customHeight="1" x14ac:dyDescent="0.2">
      <c r="A242" s="77">
        <v>47131810</v>
      </c>
      <c r="B242" s="69" t="str">
        <f t="shared" ca="1" si="12"/>
        <v>Productos para el lavaplatos</v>
      </c>
      <c r="C242" s="77" t="s">
        <v>9559</v>
      </c>
      <c r="D242" s="77">
        <v>40</v>
      </c>
      <c r="E242" s="71">
        <v>120</v>
      </c>
      <c r="F242" s="70">
        <f t="shared" ca="1" si="13"/>
        <v>4800</v>
      </c>
      <c r="G242" s="45"/>
      <c r="H242" s="45"/>
      <c r="I242" s="45"/>
      <c r="J242" s="45"/>
    </row>
    <row r="243" spans="1:10" ht="13.5" customHeight="1" x14ac:dyDescent="0.2">
      <c r="A243" s="79">
        <v>53131626</v>
      </c>
      <c r="B243" s="69" t="str">
        <f t="shared" ca="1" si="12"/>
        <v>Desinfectante de manos</v>
      </c>
      <c r="C243" s="77" t="s">
        <v>9559</v>
      </c>
      <c r="D243" s="77">
        <v>14</v>
      </c>
      <c r="E243" s="71">
        <v>1750</v>
      </c>
      <c r="F243" s="70">
        <f t="shared" ca="1" si="13"/>
        <v>24500</v>
      </c>
      <c r="G243" s="45"/>
      <c r="H243" s="45"/>
      <c r="I243" s="45"/>
      <c r="J243" s="45"/>
    </row>
    <row r="244" spans="1:10" ht="13.5" customHeight="1" x14ac:dyDescent="0.2">
      <c r="A244" s="77">
        <v>47131824</v>
      </c>
      <c r="B244" s="69" t="str">
        <f t="shared" ca="1" si="12"/>
        <v>Limpiadores de vidrio o ventanas</v>
      </c>
      <c r="C244" s="77" t="s">
        <v>9559</v>
      </c>
      <c r="D244" s="77">
        <v>20</v>
      </c>
      <c r="E244" s="71">
        <v>120</v>
      </c>
      <c r="F244" s="70">
        <f t="shared" ca="1" si="13"/>
        <v>2400</v>
      </c>
      <c r="G244" s="45"/>
      <c r="H244" s="45"/>
      <c r="I244" s="45"/>
      <c r="J244" s="45"/>
    </row>
    <row r="245" spans="1:10" ht="13.5" customHeight="1" x14ac:dyDescent="0.2">
      <c r="A245" s="77">
        <v>12161903</v>
      </c>
      <c r="B245" s="69" t="str">
        <f t="shared" ca="1" si="12"/>
        <v>Agentes de espuma</v>
      </c>
      <c r="C245" s="77" t="s">
        <v>1449</v>
      </c>
      <c r="D245" s="77">
        <v>20</v>
      </c>
      <c r="E245" s="71">
        <v>450</v>
      </c>
      <c r="F245" s="70">
        <f t="shared" ca="1" si="13"/>
        <v>9000</v>
      </c>
      <c r="G245" s="45"/>
      <c r="H245" s="45"/>
      <c r="I245" s="45"/>
      <c r="J245" s="45"/>
    </row>
    <row r="246" spans="1:10" ht="13.5" customHeight="1" x14ac:dyDescent="0.2">
      <c r="A246" s="79">
        <v>53131608</v>
      </c>
      <c r="B246" s="69" t="str">
        <f t="shared" ca="1" si="12"/>
        <v>Jabones</v>
      </c>
      <c r="C246" s="77" t="s">
        <v>9559</v>
      </c>
      <c r="D246" s="77">
        <v>18</v>
      </c>
      <c r="E246" s="71">
        <v>110</v>
      </c>
      <c r="F246" s="70">
        <f t="shared" ca="1" si="13"/>
        <v>1980</v>
      </c>
      <c r="G246" s="45"/>
      <c r="H246" s="45"/>
      <c r="I246" s="45"/>
      <c r="J246" s="45"/>
    </row>
    <row r="247" spans="1:10" ht="13.5" customHeight="1" x14ac:dyDescent="0.2">
      <c r="A247" s="79">
        <v>47131706</v>
      </c>
      <c r="B247" s="69" t="str">
        <f t="shared" ca="1" si="12"/>
        <v>Dispensadores de ambientadores</v>
      </c>
      <c r="C247" s="77" t="s">
        <v>1449</v>
      </c>
      <c r="D247" s="77">
        <v>60</v>
      </c>
      <c r="E247" s="71">
        <v>75</v>
      </c>
      <c r="F247" s="70">
        <f t="shared" ca="1" si="13"/>
        <v>4500</v>
      </c>
      <c r="G247" s="45"/>
      <c r="H247" s="45"/>
      <c r="I247" s="45"/>
      <c r="J247" s="45"/>
    </row>
    <row r="248" spans="1:10" ht="13.5" customHeight="1" x14ac:dyDescent="0.2">
      <c r="A248" s="79">
        <v>25111903</v>
      </c>
      <c r="B248" s="69" t="str">
        <f t="shared" ca="1" si="12"/>
        <v>Velas</v>
      </c>
      <c r="C248" s="77" t="s">
        <v>1327</v>
      </c>
      <c r="D248" s="77">
        <v>3</v>
      </c>
      <c r="E248" s="71">
        <v>495</v>
      </c>
      <c r="F248" s="70">
        <f t="shared" ca="1" si="13"/>
        <v>1485</v>
      </c>
      <c r="G248" s="45"/>
      <c r="H248" s="45"/>
      <c r="I248" s="45"/>
      <c r="J248" s="45"/>
    </row>
    <row r="249" spans="1:10" ht="13.5" customHeight="1" x14ac:dyDescent="0.2">
      <c r="A249" s="77">
        <v>47131611</v>
      </c>
      <c r="B249" s="69" t="str">
        <f t="shared" ca="1" si="12"/>
        <v>Recogedor de basura</v>
      </c>
      <c r="C249" s="77" t="s">
        <v>1449</v>
      </c>
      <c r="D249" s="77">
        <v>6</v>
      </c>
      <c r="E249" s="71">
        <v>70</v>
      </c>
      <c r="F249" s="70">
        <f t="shared" ca="1" si="13"/>
        <v>420</v>
      </c>
      <c r="G249" s="45"/>
      <c r="H249" s="45"/>
      <c r="I249" s="45"/>
      <c r="J249" s="45"/>
    </row>
    <row r="250" spans="1:10" ht="13.5" customHeight="1" x14ac:dyDescent="0.2">
      <c r="A250" s="77">
        <v>47131605</v>
      </c>
      <c r="B250" s="69" t="str">
        <f t="shared" ca="1" si="12"/>
        <v>Cepillos de limpieza</v>
      </c>
      <c r="C250" s="77" t="s">
        <v>1449</v>
      </c>
      <c r="D250" s="77">
        <v>39</v>
      </c>
      <c r="E250" s="71">
        <v>65</v>
      </c>
      <c r="F250" s="70">
        <f t="shared" ca="1" si="13"/>
        <v>2535</v>
      </c>
      <c r="G250" s="45"/>
      <c r="H250" s="45"/>
      <c r="I250" s="45"/>
      <c r="J250" s="45"/>
    </row>
    <row r="251" spans="1:10" ht="13.5" customHeight="1" x14ac:dyDescent="0.2">
      <c r="A251" s="77">
        <v>53102504</v>
      </c>
      <c r="B251" s="69" t="str">
        <f t="shared" ca="1" si="12"/>
        <v>Guantes o mitones</v>
      </c>
      <c r="C251" s="77" t="s">
        <v>1327</v>
      </c>
      <c r="D251" s="77">
        <v>3</v>
      </c>
      <c r="E251" s="71">
        <v>400</v>
      </c>
      <c r="F251" s="70">
        <f t="shared" ca="1" si="13"/>
        <v>1200</v>
      </c>
      <c r="G251" s="45"/>
      <c r="H251" s="45"/>
      <c r="I251" s="45"/>
      <c r="J251" s="45"/>
    </row>
    <row r="252" spans="1:10" ht="13.5" customHeight="1" x14ac:dyDescent="0.2">
      <c r="A252" s="79">
        <v>47131814</v>
      </c>
      <c r="B252" s="69" t="str">
        <f t="shared" ca="1" si="12"/>
        <v>Limpiadores o pulidores de metales</v>
      </c>
      <c r="C252" s="77" t="s">
        <v>1449</v>
      </c>
      <c r="D252" s="77">
        <v>3</v>
      </c>
      <c r="E252" s="71">
        <v>520</v>
      </c>
      <c r="F252" s="70">
        <f t="shared" ca="1" si="13"/>
        <v>1560</v>
      </c>
      <c r="G252" s="45"/>
      <c r="H252" s="45"/>
      <c r="I252" s="45"/>
      <c r="J252" s="45"/>
    </row>
    <row r="253" spans="1:10" ht="13.5" customHeight="1" x14ac:dyDescent="0.2">
      <c r="A253" s="77">
        <v>53131627</v>
      </c>
      <c r="B253" s="69" t="str">
        <f t="shared" ca="1" si="12"/>
        <v>Limpiador de manos</v>
      </c>
      <c r="C253" s="77" t="s">
        <v>16988</v>
      </c>
      <c r="D253" s="77">
        <v>3</v>
      </c>
      <c r="E253" s="71">
        <v>1550</v>
      </c>
      <c r="F253" s="70">
        <f t="shared" ca="1" si="13"/>
        <v>4650</v>
      </c>
      <c r="G253" s="45"/>
      <c r="H253" s="45"/>
      <c r="I253" s="45"/>
      <c r="J253" s="45"/>
    </row>
    <row r="254" spans="1:10" ht="13.5" customHeight="1" x14ac:dyDescent="0.2">
      <c r="A254" s="77">
        <v>47131502</v>
      </c>
      <c r="B254" s="69" t="str">
        <f t="shared" ca="1" si="12"/>
        <v>Pañitos o toallas para limpiar</v>
      </c>
      <c r="C254" s="77" t="s">
        <v>1449</v>
      </c>
      <c r="D254" s="77">
        <v>30</v>
      </c>
      <c r="E254" s="71">
        <v>52</v>
      </c>
      <c r="F254" s="70">
        <f t="shared" ca="1" si="13"/>
        <v>1560</v>
      </c>
      <c r="G254" s="45"/>
      <c r="H254" s="45"/>
      <c r="I254" s="45"/>
      <c r="J254" s="45"/>
    </row>
    <row r="255" spans="1:10" ht="13.5" customHeight="1" x14ac:dyDescent="0.2">
      <c r="A255" s="77">
        <v>40141742</v>
      </c>
      <c r="B255" s="69" t="str">
        <f t="shared" ca="1" si="12"/>
        <v>Atomizadores</v>
      </c>
      <c r="C255" s="77" t="s">
        <v>435</v>
      </c>
      <c r="D255" s="77">
        <v>3</v>
      </c>
      <c r="E255" s="71">
        <v>936</v>
      </c>
      <c r="F255" s="70">
        <f t="shared" ca="1" si="13"/>
        <v>2808</v>
      </c>
      <c r="G255" s="45"/>
      <c r="H255" s="45"/>
      <c r="I255" s="45"/>
      <c r="J255" s="45"/>
    </row>
    <row r="256" spans="1:10" ht="13.5" customHeight="1" x14ac:dyDescent="0.2">
      <c r="A256" s="77">
        <v>44102904</v>
      </c>
      <c r="B256" s="69" t="str">
        <f t="shared" ca="1" si="12"/>
        <v>Aerosol de aire comprimido</v>
      </c>
      <c r="C256" s="77" t="s">
        <v>1449</v>
      </c>
      <c r="D256" s="77">
        <v>10</v>
      </c>
      <c r="E256" s="71">
        <v>360</v>
      </c>
      <c r="F256" s="70">
        <f t="shared" ca="1" si="13"/>
        <v>3600</v>
      </c>
      <c r="G256" s="45"/>
      <c r="H256" s="45"/>
      <c r="I256" s="45"/>
      <c r="J256" s="45"/>
    </row>
    <row r="257" spans="1:10" ht="13.5" customHeight="1" x14ac:dyDescent="0.2">
      <c r="A257" s="77">
        <v>47121803</v>
      </c>
      <c r="B257" s="69" t="str">
        <f t="shared" ca="1" si="12"/>
        <v>Esponjas o esponjillas</v>
      </c>
      <c r="C257" s="77" t="s">
        <v>1327</v>
      </c>
      <c r="D257" s="77">
        <v>9</v>
      </c>
      <c r="E257" s="71">
        <v>540</v>
      </c>
      <c r="F257" s="70">
        <f t="shared" ca="1" si="13"/>
        <v>4860</v>
      </c>
      <c r="G257" s="45"/>
      <c r="H257" s="45"/>
      <c r="I257" s="45"/>
      <c r="J257" s="45"/>
    </row>
    <row r="258" spans="1:10" ht="13.5" customHeight="1" x14ac:dyDescent="0.2">
      <c r="A258" s="77">
        <v>47131502</v>
      </c>
      <c r="B258" s="69" t="str">
        <f t="shared" ca="1" si="12"/>
        <v>Pañitos o toallas para limpiar</v>
      </c>
      <c r="C258" s="77" t="s">
        <v>1327</v>
      </c>
      <c r="D258" s="77">
        <v>9</v>
      </c>
      <c r="E258" s="71">
        <v>120</v>
      </c>
      <c r="F258" s="70">
        <f t="shared" ca="1" si="13"/>
        <v>1080</v>
      </c>
      <c r="G258" s="45"/>
      <c r="H258" s="45"/>
      <c r="I258" s="45"/>
      <c r="J258" s="45"/>
    </row>
    <row r="259" spans="1:10" ht="13.5" customHeight="1" x14ac:dyDescent="0.2">
      <c r="A259" s="77">
        <v>47131604</v>
      </c>
      <c r="B259" s="69" t="str">
        <f t="shared" ca="1" si="12"/>
        <v>Escobas</v>
      </c>
      <c r="C259" s="77" t="s">
        <v>1327</v>
      </c>
      <c r="D259" s="77">
        <v>3</v>
      </c>
      <c r="E259" s="71">
        <v>1000</v>
      </c>
      <c r="F259" s="70">
        <f t="shared" ca="1" si="13"/>
        <v>3000</v>
      </c>
      <c r="G259" s="45"/>
      <c r="H259" s="45"/>
      <c r="I259" s="45"/>
      <c r="J259" s="45"/>
    </row>
    <row r="260" spans="1:10" ht="13.5" customHeight="1" x14ac:dyDescent="0.2">
      <c r="A260" s="77">
        <v>47131618</v>
      </c>
      <c r="B260" s="69" t="str">
        <f t="shared" ca="1" si="12"/>
        <v>Traperos húmedos</v>
      </c>
      <c r="C260" s="77" t="s">
        <v>1327</v>
      </c>
      <c r="D260" s="77">
        <v>3</v>
      </c>
      <c r="E260" s="71">
        <v>1625</v>
      </c>
      <c r="F260" s="70">
        <f t="shared" ca="1" si="13"/>
        <v>4875</v>
      </c>
      <c r="G260" s="45"/>
      <c r="H260" s="45"/>
      <c r="I260" s="45"/>
      <c r="J260" s="45"/>
    </row>
    <row r="261" spans="1:10" ht="13.5" customHeight="1" x14ac:dyDescent="0.2">
      <c r="A261" s="79">
        <v>12161801</v>
      </c>
      <c r="B261" s="69" t="str">
        <f t="shared" ca="1" si="12"/>
        <v>Geles</v>
      </c>
      <c r="C261" s="77" t="s">
        <v>1327</v>
      </c>
      <c r="D261" s="77">
        <v>3</v>
      </c>
      <c r="E261" s="71">
        <v>210</v>
      </c>
      <c r="F261" s="70">
        <f t="shared" ca="1" si="13"/>
        <v>630</v>
      </c>
      <c r="G261" s="45"/>
      <c r="H261" s="45"/>
      <c r="I261" s="45"/>
      <c r="J261" s="45"/>
    </row>
    <row r="262" spans="1:10" ht="13.5" customHeight="1" x14ac:dyDescent="0.2">
      <c r="A262" s="77">
        <v>14111704</v>
      </c>
      <c r="B262" s="69" t="str">
        <f t="shared" ca="1" si="12"/>
        <v>Papel higiénico</v>
      </c>
      <c r="C262" s="77" t="s">
        <v>435</v>
      </c>
      <c r="D262" s="77">
        <v>80</v>
      </c>
      <c r="E262" s="71">
        <v>525</v>
      </c>
      <c r="F262" s="70">
        <f t="shared" ca="1" si="13"/>
        <v>42000</v>
      </c>
      <c r="G262" s="45"/>
      <c r="H262" s="45"/>
      <c r="I262" s="45"/>
      <c r="J262" s="45"/>
    </row>
    <row r="263" spans="1:10" ht="13.5" customHeight="1" x14ac:dyDescent="0.2">
      <c r="A263" s="77">
        <v>24101510</v>
      </c>
      <c r="B263" s="69" t="str">
        <f t="shared" ca="1" si="12"/>
        <v>Contenedor de basura plástico</v>
      </c>
      <c r="C263" s="77" t="s">
        <v>1327</v>
      </c>
      <c r="D263" s="77">
        <v>3</v>
      </c>
      <c r="E263" s="71">
        <v>4500</v>
      </c>
      <c r="F263" s="70">
        <f t="shared" ca="1" si="13"/>
        <v>13500</v>
      </c>
      <c r="G263" s="45"/>
      <c r="H263" s="45"/>
      <c r="I263" s="45"/>
      <c r="J263" s="45"/>
    </row>
    <row r="264" spans="1:10" ht="13.5" customHeight="1" x14ac:dyDescent="0.2">
      <c r="A264" s="77">
        <v>41121813</v>
      </c>
      <c r="B264" s="69" t="str">
        <f t="shared" ca="1" si="12"/>
        <v>Cubetas</v>
      </c>
      <c r="C264" s="77" t="s">
        <v>1327</v>
      </c>
      <c r="D264" s="77">
        <v>3</v>
      </c>
      <c r="E264" s="71">
        <v>1100</v>
      </c>
      <c r="F264" s="70">
        <f t="shared" ca="1" si="13"/>
        <v>3300</v>
      </c>
      <c r="G264" s="45"/>
      <c r="H264" s="45"/>
      <c r="I264" s="45"/>
      <c r="J264" s="45"/>
    </row>
    <row r="265" spans="1:10" ht="13.5" customHeight="1" x14ac:dyDescent="0.2">
      <c r="A265" s="77">
        <v>47121701</v>
      </c>
      <c r="B265" s="69" t="str">
        <f t="shared" ca="1" si="12"/>
        <v>Bolsas de basura</v>
      </c>
      <c r="C265" s="77" t="s">
        <v>1449</v>
      </c>
      <c r="D265" s="77">
        <v>25000</v>
      </c>
      <c r="E265" s="71">
        <v>1.95</v>
      </c>
      <c r="F265" s="70">
        <f t="shared" ca="1" si="13"/>
        <v>48750</v>
      </c>
      <c r="G265" s="45"/>
      <c r="H265" s="45"/>
      <c r="I265" s="45"/>
      <c r="J265" s="45"/>
    </row>
    <row r="266" spans="1:10" ht="13.5" customHeight="1" x14ac:dyDescent="0.2">
      <c r="A266" s="45"/>
      <c r="B266" s="45"/>
      <c r="C266" s="45"/>
      <c r="D266" s="45"/>
      <c r="E266" s="73" t="s">
        <v>12550</v>
      </c>
      <c r="F266" s="74">
        <f ca="1">SUM(Table35[MONTO TOTAL ESTIMADO])</f>
        <v>212703</v>
      </c>
      <c r="G266" s="45"/>
      <c r="H266" s="45" t="str">
        <f>C231</f>
        <v>Bienes</v>
      </c>
      <c r="I266" s="45" t="str">
        <f>E231</f>
        <v>SI</v>
      </c>
      <c r="J266" s="45" t="str">
        <f>D231</f>
        <v>Compra Menor</v>
      </c>
    </row>
    <row r="267" spans="1:10" ht="13.5" customHeight="1" thickBot="1" x14ac:dyDescent="0.3">
      <c r="A267" s="81"/>
      <c r="B267" s="69"/>
      <c r="C267" s="78"/>
      <c r="D267" s="77"/>
      <c r="E267" s="71"/>
      <c r="F267" s="70"/>
    </row>
    <row r="268" spans="1:10" ht="33.75" customHeight="1" thickBot="1" x14ac:dyDescent="0.25">
      <c r="A268" s="64" t="s">
        <v>16382</v>
      </c>
      <c r="B268" s="64" t="s">
        <v>161</v>
      </c>
      <c r="C268" s="64" t="s">
        <v>11723</v>
      </c>
      <c r="D268" s="64" t="s">
        <v>14378</v>
      </c>
      <c r="E268" s="64" t="s">
        <v>10961</v>
      </c>
      <c r="F268" s="64" t="s">
        <v>11094</v>
      </c>
      <c r="G268" s="45"/>
      <c r="H268" s="45"/>
      <c r="I268" s="45"/>
      <c r="J268" s="45"/>
    </row>
    <row r="269" spans="1:10" ht="13.5" customHeight="1" thickBot="1" x14ac:dyDescent="0.25">
      <c r="A269" s="80" t="s">
        <v>18841</v>
      </c>
      <c r="B269" s="80" t="s">
        <v>18839</v>
      </c>
      <c r="C269" s="80" t="s">
        <v>17798</v>
      </c>
      <c r="D269" s="85" t="s">
        <v>18846</v>
      </c>
      <c r="E269" s="80" t="s">
        <v>18840</v>
      </c>
      <c r="F269" s="66"/>
      <c r="G269" s="45"/>
      <c r="H269" s="45"/>
      <c r="I269" s="45"/>
      <c r="J269" s="45"/>
    </row>
    <row r="270" spans="1:10" ht="13.5" customHeight="1" thickBot="1" x14ac:dyDescent="0.25">
      <c r="A270" s="106" t="s">
        <v>14828</v>
      </c>
      <c r="B270" s="67" t="s">
        <v>8528</v>
      </c>
      <c r="C270" s="76">
        <v>43011</v>
      </c>
      <c r="D270" s="106" t="s">
        <v>9385</v>
      </c>
      <c r="E270" s="67" t="s">
        <v>13093</v>
      </c>
      <c r="F270" s="66" t="s">
        <v>3080</v>
      </c>
      <c r="G270" s="45"/>
      <c r="H270" s="45"/>
      <c r="I270" s="45"/>
      <c r="J270" s="45"/>
    </row>
    <row r="271" spans="1:10" ht="13.5" customHeight="1" thickBot="1" x14ac:dyDescent="0.25">
      <c r="A271" s="107"/>
      <c r="B271" s="67" t="s">
        <v>1786</v>
      </c>
      <c r="C271" s="82">
        <f>IF(C270="","",IF(AND(MONTH(C270)&gt;=1,MONTH(C270)&lt;=3),1,IF(AND(MONTH(C270)&gt;=4,MONTH(C270)&lt;=6),2,IF(AND(MONTH(C270)&gt;=7,MONTH(C270)&lt;=9),3,4))))</f>
        <v>4</v>
      </c>
      <c r="D271" s="107"/>
      <c r="E271" s="67" t="s">
        <v>2417</v>
      </c>
      <c r="F271" s="66" t="s">
        <v>11111</v>
      </c>
      <c r="G271" s="45"/>
      <c r="H271" s="45"/>
      <c r="I271" s="45"/>
      <c r="J271" s="45"/>
    </row>
    <row r="272" spans="1:10" ht="13.5" customHeight="1" thickBot="1" x14ac:dyDescent="0.25">
      <c r="A272" s="107"/>
      <c r="B272" s="67" t="s">
        <v>12942</v>
      </c>
      <c r="C272" s="76">
        <v>43014</v>
      </c>
      <c r="D272" s="107"/>
      <c r="E272" s="67" t="s">
        <v>3073</v>
      </c>
      <c r="F272" s="66" t="s">
        <v>11111</v>
      </c>
      <c r="G272" s="45"/>
      <c r="H272" s="45"/>
      <c r="I272" s="45"/>
      <c r="J272" s="45"/>
    </row>
    <row r="273" spans="1:10" ht="13.5" customHeight="1" thickBot="1" x14ac:dyDescent="0.25">
      <c r="A273" s="107"/>
      <c r="B273" s="67" t="s">
        <v>1786</v>
      </c>
      <c r="C273" s="82">
        <f>IF(C272="","",IF(AND(MONTH(C272)&gt;=1,MONTH(C272)&lt;=3),1,IF(AND(MONTH(C272)&gt;=4,MONTH(C272)&lt;=6),2,IF(AND(MONTH(C272)&gt;=7,MONTH(C272)&lt;=9),3,4))))</f>
        <v>4</v>
      </c>
      <c r="D273" s="107"/>
      <c r="E273" s="67" t="s">
        <v>13192</v>
      </c>
      <c r="F273" s="66" t="s">
        <v>11111</v>
      </c>
      <c r="G273" s="45"/>
      <c r="H273" s="45"/>
      <c r="I273" s="45"/>
      <c r="J273" s="45"/>
    </row>
    <row r="274" spans="1:10" ht="13.5" customHeight="1" thickBot="1" x14ac:dyDescent="0.25">
      <c r="A274" s="45"/>
      <c r="B274" s="45"/>
      <c r="C274" s="45"/>
      <c r="D274" s="45"/>
      <c r="E274" s="45"/>
      <c r="F274" s="45"/>
      <c r="G274" s="45"/>
      <c r="H274" s="45"/>
      <c r="I274" s="45"/>
      <c r="J274" s="45"/>
    </row>
    <row r="275" spans="1:10" ht="13.5" customHeight="1" thickBot="1" x14ac:dyDescent="0.25">
      <c r="A275" s="72" t="s">
        <v>15735</v>
      </c>
      <c r="B275" s="72" t="s">
        <v>16146</v>
      </c>
      <c r="C275" s="72" t="s">
        <v>15641</v>
      </c>
      <c r="D275" s="72" t="s">
        <v>15251</v>
      </c>
      <c r="E275" s="72" t="s">
        <v>6932</v>
      </c>
      <c r="F275" s="72" t="s">
        <v>15280</v>
      </c>
      <c r="G275" s="45"/>
      <c r="H275" s="45"/>
      <c r="I275" s="45"/>
      <c r="J275" s="45"/>
    </row>
    <row r="276" spans="1:10" ht="13.5" customHeight="1" x14ac:dyDescent="0.2">
      <c r="A276" s="79">
        <v>12161902</v>
      </c>
      <c r="B276" s="69" t="str">
        <f t="shared" ref="B276:B301" ca="1" si="14">IFERROR(INDEX(UNSPSCDes,MATCH(INDIRECT(ADDRESS(ROW(),COLUMN()-1,4)),UNSPSCCode,0)),"")</f>
        <v>Surfactantes detergentes</v>
      </c>
      <c r="C276" s="77" t="s">
        <v>15636</v>
      </c>
      <c r="D276" s="77">
        <v>300</v>
      </c>
      <c r="E276" s="71">
        <v>30</v>
      </c>
      <c r="F276" s="70">
        <f t="shared" ref="F276:F301" ca="1" si="15">INDIRECT(ADDRESS(ROW(),COLUMN()-2,4))*INDIRECT(ADDRESS(ROW(),COLUMN()-1,4))</f>
        <v>9000</v>
      </c>
      <c r="G276" s="45"/>
      <c r="H276" s="45"/>
      <c r="I276" s="45"/>
      <c r="J276" s="45"/>
    </row>
    <row r="277" spans="1:10" ht="13.5" customHeight="1" x14ac:dyDescent="0.2">
      <c r="A277" s="77">
        <v>12141901</v>
      </c>
      <c r="B277" s="69" t="str">
        <f t="shared" ca="1" si="14"/>
        <v>Cloro cl</v>
      </c>
      <c r="C277" s="77" t="s">
        <v>9559</v>
      </c>
      <c r="D277" s="77">
        <v>40</v>
      </c>
      <c r="E277" s="71">
        <v>115</v>
      </c>
      <c r="F277" s="70">
        <f t="shared" ca="1" si="15"/>
        <v>4600</v>
      </c>
      <c r="G277" s="45"/>
      <c r="H277" s="45"/>
      <c r="I277" s="45"/>
      <c r="J277" s="45"/>
    </row>
    <row r="278" spans="1:10" ht="13.5" customHeight="1" x14ac:dyDescent="0.2">
      <c r="A278" s="77">
        <v>47131803</v>
      </c>
      <c r="B278" s="69" t="str">
        <f t="shared" ca="1" si="14"/>
        <v>Desinfectantes para uso doméstico</v>
      </c>
      <c r="C278" s="77" t="s">
        <v>9559</v>
      </c>
      <c r="D278" s="77">
        <v>40</v>
      </c>
      <c r="E278" s="71">
        <v>210</v>
      </c>
      <c r="F278" s="70">
        <f t="shared" ca="1" si="15"/>
        <v>8400</v>
      </c>
      <c r="G278" s="45"/>
      <c r="H278" s="45"/>
      <c r="I278" s="45"/>
      <c r="J278" s="45"/>
    </row>
    <row r="279" spans="1:10" ht="13.5" customHeight="1" x14ac:dyDescent="0.2">
      <c r="A279" s="77">
        <v>47131807</v>
      </c>
      <c r="B279" s="69" t="str">
        <f t="shared" ca="1" si="14"/>
        <v>Blanqueadores</v>
      </c>
      <c r="C279" s="77" t="s">
        <v>9559</v>
      </c>
      <c r="D279" s="77">
        <v>9</v>
      </c>
      <c r="E279" s="71">
        <v>190</v>
      </c>
      <c r="F279" s="70">
        <f t="shared" ca="1" si="15"/>
        <v>1710</v>
      </c>
      <c r="G279" s="45"/>
      <c r="H279" s="45"/>
      <c r="I279" s="45"/>
      <c r="J279" s="45"/>
    </row>
    <row r="280" spans="1:10" ht="13.5" customHeight="1" x14ac:dyDescent="0.2">
      <c r="A280" s="77">
        <v>47131810</v>
      </c>
      <c r="B280" s="69" t="str">
        <f t="shared" ca="1" si="14"/>
        <v>Productos para el lavaplatos</v>
      </c>
      <c r="C280" s="77" t="s">
        <v>9559</v>
      </c>
      <c r="D280" s="77">
        <v>40</v>
      </c>
      <c r="E280" s="71">
        <v>120</v>
      </c>
      <c r="F280" s="70">
        <f t="shared" ca="1" si="15"/>
        <v>4800</v>
      </c>
      <c r="G280" s="45"/>
      <c r="H280" s="45"/>
      <c r="I280" s="45"/>
      <c r="J280" s="45"/>
    </row>
    <row r="281" spans="1:10" ht="13.5" customHeight="1" x14ac:dyDescent="0.2">
      <c r="A281" s="79">
        <v>53131626</v>
      </c>
      <c r="B281" s="69" t="str">
        <f t="shared" ca="1" si="14"/>
        <v>Desinfectante de manos</v>
      </c>
      <c r="C281" s="77" t="s">
        <v>9559</v>
      </c>
      <c r="D281" s="77">
        <v>14</v>
      </c>
      <c r="E281" s="71">
        <v>1750</v>
      </c>
      <c r="F281" s="70">
        <f t="shared" ca="1" si="15"/>
        <v>24500</v>
      </c>
      <c r="G281" s="45"/>
      <c r="H281" s="45"/>
      <c r="I281" s="45"/>
      <c r="J281" s="45"/>
    </row>
    <row r="282" spans="1:10" ht="13.5" customHeight="1" x14ac:dyDescent="0.2">
      <c r="A282" s="77">
        <v>47131824</v>
      </c>
      <c r="B282" s="69" t="str">
        <f t="shared" ca="1" si="14"/>
        <v>Limpiadores de vidrio o ventanas</v>
      </c>
      <c r="C282" s="77" t="s">
        <v>9559</v>
      </c>
      <c r="D282" s="77">
        <v>20</v>
      </c>
      <c r="E282" s="71">
        <v>120</v>
      </c>
      <c r="F282" s="70">
        <f t="shared" ca="1" si="15"/>
        <v>2400</v>
      </c>
      <c r="G282" s="45"/>
      <c r="H282" s="45"/>
      <c r="I282" s="45"/>
      <c r="J282" s="45"/>
    </row>
    <row r="283" spans="1:10" ht="13.5" customHeight="1" x14ac:dyDescent="0.2">
      <c r="A283" s="77">
        <v>12161903</v>
      </c>
      <c r="B283" s="69" t="str">
        <f t="shared" ca="1" si="14"/>
        <v>Agentes de espuma</v>
      </c>
      <c r="C283" s="77" t="s">
        <v>1449</v>
      </c>
      <c r="D283" s="77">
        <v>20</v>
      </c>
      <c r="E283" s="71">
        <v>450</v>
      </c>
      <c r="F283" s="70">
        <f t="shared" ca="1" si="15"/>
        <v>9000</v>
      </c>
      <c r="G283" s="45"/>
      <c r="H283" s="45"/>
      <c r="I283" s="45"/>
      <c r="J283" s="45"/>
    </row>
    <row r="284" spans="1:10" ht="13.5" customHeight="1" x14ac:dyDescent="0.2">
      <c r="A284" s="79">
        <v>53131608</v>
      </c>
      <c r="B284" s="69" t="str">
        <f t="shared" ca="1" si="14"/>
        <v>Jabones</v>
      </c>
      <c r="C284" s="77" t="s">
        <v>9559</v>
      </c>
      <c r="D284" s="77">
        <v>18</v>
      </c>
      <c r="E284" s="71">
        <v>110</v>
      </c>
      <c r="F284" s="70">
        <f t="shared" ca="1" si="15"/>
        <v>1980</v>
      </c>
      <c r="G284" s="45"/>
      <c r="H284" s="45"/>
      <c r="I284" s="45"/>
      <c r="J284" s="45"/>
    </row>
    <row r="285" spans="1:10" ht="13.5" customHeight="1" x14ac:dyDescent="0.2">
      <c r="A285" s="79">
        <v>47131706</v>
      </c>
      <c r="B285" s="69" t="str">
        <f t="shared" ca="1" si="14"/>
        <v>Dispensadores de ambientadores</v>
      </c>
      <c r="C285" s="77" t="s">
        <v>1449</v>
      </c>
      <c r="D285" s="77">
        <v>60</v>
      </c>
      <c r="E285" s="71">
        <v>75</v>
      </c>
      <c r="F285" s="70">
        <f t="shared" ca="1" si="15"/>
        <v>4500</v>
      </c>
      <c r="G285" s="45"/>
      <c r="H285" s="45"/>
      <c r="I285" s="45"/>
      <c r="J285" s="45"/>
    </row>
    <row r="286" spans="1:10" ht="13.5" customHeight="1" x14ac:dyDescent="0.2">
      <c r="A286" s="79">
        <v>25111903</v>
      </c>
      <c r="B286" s="69" t="str">
        <f t="shared" ca="1" si="14"/>
        <v>Velas</v>
      </c>
      <c r="C286" s="77" t="s">
        <v>1327</v>
      </c>
      <c r="D286" s="77">
        <v>3</v>
      </c>
      <c r="E286" s="71">
        <v>495</v>
      </c>
      <c r="F286" s="70">
        <f t="shared" ca="1" si="15"/>
        <v>1485</v>
      </c>
      <c r="G286" s="45"/>
      <c r="H286" s="45"/>
      <c r="I286" s="45"/>
      <c r="J286" s="45"/>
    </row>
    <row r="287" spans="1:10" ht="13.5" customHeight="1" x14ac:dyDescent="0.2">
      <c r="A287" s="77">
        <v>47131611</v>
      </c>
      <c r="B287" s="69" t="str">
        <f t="shared" ca="1" si="14"/>
        <v>Recogedor de basura</v>
      </c>
      <c r="C287" s="77" t="s">
        <v>1449</v>
      </c>
      <c r="D287" s="77">
        <v>6</v>
      </c>
      <c r="E287" s="71">
        <v>70</v>
      </c>
      <c r="F287" s="70">
        <f t="shared" ca="1" si="15"/>
        <v>420</v>
      </c>
      <c r="G287" s="45"/>
      <c r="H287" s="45"/>
      <c r="I287" s="45"/>
      <c r="J287" s="45"/>
    </row>
    <row r="288" spans="1:10" ht="13.5" customHeight="1" x14ac:dyDescent="0.2">
      <c r="A288" s="77">
        <v>47131605</v>
      </c>
      <c r="B288" s="69" t="str">
        <f t="shared" ca="1" si="14"/>
        <v>Cepillos de limpieza</v>
      </c>
      <c r="C288" s="77" t="s">
        <v>1449</v>
      </c>
      <c r="D288" s="77">
        <v>39</v>
      </c>
      <c r="E288" s="71">
        <v>65</v>
      </c>
      <c r="F288" s="70">
        <f t="shared" ca="1" si="15"/>
        <v>2535</v>
      </c>
      <c r="G288" s="45"/>
      <c r="H288" s="45"/>
      <c r="I288" s="45"/>
      <c r="J288" s="45"/>
    </row>
    <row r="289" spans="1:10" ht="13.5" customHeight="1" x14ac:dyDescent="0.2">
      <c r="A289" s="77">
        <v>53102504</v>
      </c>
      <c r="B289" s="69" t="str">
        <f t="shared" ca="1" si="14"/>
        <v>Guantes o mitones</v>
      </c>
      <c r="C289" s="77" t="s">
        <v>1327</v>
      </c>
      <c r="D289" s="77">
        <v>3</v>
      </c>
      <c r="E289" s="71">
        <v>400</v>
      </c>
      <c r="F289" s="70">
        <f t="shared" ca="1" si="15"/>
        <v>1200</v>
      </c>
      <c r="G289" s="45"/>
      <c r="H289" s="45"/>
      <c r="I289" s="45"/>
      <c r="J289" s="45"/>
    </row>
    <row r="290" spans="1:10" ht="13.5" customHeight="1" x14ac:dyDescent="0.2">
      <c r="A290" s="79">
        <v>47131814</v>
      </c>
      <c r="B290" s="69" t="str">
        <f t="shared" ca="1" si="14"/>
        <v>Limpiadores o pulidores de metales</v>
      </c>
      <c r="C290" s="77" t="s">
        <v>1449</v>
      </c>
      <c r="D290" s="77">
        <v>3</v>
      </c>
      <c r="E290" s="71">
        <v>520</v>
      </c>
      <c r="F290" s="70">
        <f t="shared" ca="1" si="15"/>
        <v>1560</v>
      </c>
      <c r="G290" s="45"/>
      <c r="H290" s="45"/>
      <c r="I290" s="45"/>
      <c r="J290" s="45"/>
    </row>
    <row r="291" spans="1:10" ht="13.5" customHeight="1" x14ac:dyDescent="0.2">
      <c r="A291" s="77">
        <v>53131627</v>
      </c>
      <c r="B291" s="69" t="str">
        <f t="shared" ca="1" si="14"/>
        <v>Limpiador de manos</v>
      </c>
      <c r="C291" s="77" t="s">
        <v>16988</v>
      </c>
      <c r="D291" s="77">
        <v>3</v>
      </c>
      <c r="E291" s="71">
        <v>1550</v>
      </c>
      <c r="F291" s="70">
        <f t="shared" ca="1" si="15"/>
        <v>4650</v>
      </c>
      <c r="G291" s="45"/>
      <c r="H291" s="45"/>
      <c r="I291" s="45"/>
      <c r="J291" s="45"/>
    </row>
    <row r="292" spans="1:10" ht="13.5" customHeight="1" x14ac:dyDescent="0.2">
      <c r="A292" s="77">
        <v>47131502</v>
      </c>
      <c r="B292" s="69" t="str">
        <f t="shared" ca="1" si="14"/>
        <v>Pañitos o toallas para limpiar</v>
      </c>
      <c r="C292" s="77" t="s">
        <v>1449</v>
      </c>
      <c r="D292" s="77">
        <v>30</v>
      </c>
      <c r="E292" s="71">
        <v>52</v>
      </c>
      <c r="F292" s="70">
        <f t="shared" ca="1" si="15"/>
        <v>1560</v>
      </c>
      <c r="G292" s="45"/>
      <c r="H292" s="45"/>
      <c r="I292" s="45"/>
      <c r="J292" s="45"/>
    </row>
    <row r="293" spans="1:10" ht="13.5" customHeight="1" x14ac:dyDescent="0.2">
      <c r="A293" s="77">
        <v>40141742</v>
      </c>
      <c r="B293" s="69" t="str">
        <f t="shared" ca="1" si="14"/>
        <v>Atomizadores</v>
      </c>
      <c r="C293" s="77" t="s">
        <v>435</v>
      </c>
      <c r="D293" s="77">
        <v>3</v>
      </c>
      <c r="E293" s="71">
        <v>936</v>
      </c>
      <c r="F293" s="70">
        <f t="shared" ca="1" si="15"/>
        <v>2808</v>
      </c>
      <c r="G293" s="45"/>
      <c r="H293" s="45"/>
      <c r="I293" s="45"/>
      <c r="J293" s="45"/>
    </row>
    <row r="294" spans="1:10" ht="13.5" customHeight="1" x14ac:dyDescent="0.2">
      <c r="A294" s="77">
        <v>44102904</v>
      </c>
      <c r="B294" s="69" t="str">
        <f t="shared" ca="1" si="14"/>
        <v>Aerosol de aire comprimido</v>
      </c>
      <c r="C294" s="77" t="s">
        <v>1449</v>
      </c>
      <c r="D294" s="77">
        <v>10</v>
      </c>
      <c r="E294" s="71">
        <v>360</v>
      </c>
      <c r="F294" s="70">
        <f t="shared" ca="1" si="15"/>
        <v>3600</v>
      </c>
      <c r="G294" s="45"/>
      <c r="H294" s="45"/>
      <c r="I294" s="45"/>
      <c r="J294" s="45"/>
    </row>
    <row r="295" spans="1:10" ht="13.5" customHeight="1" x14ac:dyDescent="0.2">
      <c r="A295" s="77">
        <v>47121803</v>
      </c>
      <c r="B295" s="69" t="str">
        <f t="shared" ca="1" si="14"/>
        <v>Esponjas o esponjillas</v>
      </c>
      <c r="C295" s="77" t="s">
        <v>1327</v>
      </c>
      <c r="D295" s="77">
        <v>9</v>
      </c>
      <c r="E295" s="71">
        <v>540</v>
      </c>
      <c r="F295" s="70">
        <f t="shared" ca="1" si="15"/>
        <v>4860</v>
      </c>
      <c r="G295" s="45"/>
      <c r="H295" s="45"/>
      <c r="I295" s="45"/>
      <c r="J295" s="45"/>
    </row>
    <row r="296" spans="1:10" ht="13.5" customHeight="1" x14ac:dyDescent="0.2">
      <c r="A296" s="77">
        <v>47131502</v>
      </c>
      <c r="B296" s="69" t="str">
        <f t="shared" ca="1" si="14"/>
        <v>Pañitos o toallas para limpiar</v>
      </c>
      <c r="C296" s="77" t="s">
        <v>1327</v>
      </c>
      <c r="D296" s="77">
        <v>9</v>
      </c>
      <c r="E296" s="71">
        <v>120</v>
      </c>
      <c r="F296" s="70">
        <f t="shared" ca="1" si="15"/>
        <v>1080</v>
      </c>
      <c r="G296" s="45"/>
      <c r="H296" s="45"/>
      <c r="I296" s="45"/>
      <c r="J296" s="45"/>
    </row>
    <row r="297" spans="1:10" ht="13.5" customHeight="1" x14ac:dyDescent="0.2">
      <c r="A297" s="77">
        <v>47131604</v>
      </c>
      <c r="B297" s="69" t="str">
        <f t="shared" ca="1" si="14"/>
        <v>Escobas</v>
      </c>
      <c r="C297" s="77" t="s">
        <v>1327</v>
      </c>
      <c r="D297" s="77">
        <v>3</v>
      </c>
      <c r="E297" s="71">
        <v>1000</v>
      </c>
      <c r="F297" s="70">
        <f t="shared" ca="1" si="15"/>
        <v>3000</v>
      </c>
      <c r="G297" s="45"/>
      <c r="H297" s="45"/>
      <c r="I297" s="45"/>
      <c r="J297" s="45"/>
    </row>
    <row r="298" spans="1:10" ht="13.5" customHeight="1" x14ac:dyDescent="0.2">
      <c r="A298" s="77">
        <v>47131618</v>
      </c>
      <c r="B298" s="69" t="str">
        <f t="shared" ca="1" si="14"/>
        <v>Traperos húmedos</v>
      </c>
      <c r="C298" s="77" t="s">
        <v>1327</v>
      </c>
      <c r="D298" s="77">
        <v>3</v>
      </c>
      <c r="E298" s="71">
        <v>1625</v>
      </c>
      <c r="F298" s="70">
        <f t="shared" ca="1" si="15"/>
        <v>4875</v>
      </c>
      <c r="G298" s="45"/>
      <c r="H298" s="45"/>
      <c r="I298" s="45"/>
      <c r="J298" s="45"/>
    </row>
    <row r="299" spans="1:10" ht="13.5" customHeight="1" x14ac:dyDescent="0.2">
      <c r="A299" s="79">
        <v>12161801</v>
      </c>
      <c r="B299" s="69" t="str">
        <f t="shared" ca="1" si="14"/>
        <v>Geles</v>
      </c>
      <c r="C299" s="77" t="s">
        <v>1327</v>
      </c>
      <c r="D299" s="77">
        <v>3</v>
      </c>
      <c r="E299" s="71">
        <v>210</v>
      </c>
      <c r="F299" s="70">
        <f t="shared" ca="1" si="15"/>
        <v>630</v>
      </c>
      <c r="G299" s="45"/>
      <c r="H299" s="45"/>
      <c r="I299" s="45"/>
      <c r="J299" s="45"/>
    </row>
    <row r="300" spans="1:10" ht="13.5" customHeight="1" x14ac:dyDescent="0.2">
      <c r="A300" s="77">
        <v>14111704</v>
      </c>
      <c r="B300" s="69" t="str">
        <f t="shared" ca="1" si="14"/>
        <v>Papel higiénico</v>
      </c>
      <c r="C300" s="77" t="s">
        <v>435</v>
      </c>
      <c r="D300" s="77">
        <v>80</v>
      </c>
      <c r="E300" s="71">
        <v>525</v>
      </c>
      <c r="F300" s="70">
        <f t="shared" ca="1" si="15"/>
        <v>42000</v>
      </c>
      <c r="G300" s="45"/>
      <c r="H300" s="45"/>
      <c r="I300" s="45"/>
      <c r="J300" s="45"/>
    </row>
    <row r="301" spans="1:10" ht="13.5" customHeight="1" x14ac:dyDescent="0.2">
      <c r="A301" s="77">
        <v>47121701</v>
      </c>
      <c r="B301" s="69" t="str">
        <f t="shared" ca="1" si="14"/>
        <v>Bolsas de basura</v>
      </c>
      <c r="C301" s="77" t="s">
        <v>1449</v>
      </c>
      <c r="D301" s="77">
        <v>25000</v>
      </c>
      <c r="E301" s="71">
        <v>1.95</v>
      </c>
      <c r="F301" s="70">
        <f t="shared" ca="1" si="15"/>
        <v>48750</v>
      </c>
      <c r="G301" s="45"/>
      <c r="H301" s="45"/>
      <c r="I301" s="45"/>
      <c r="J301" s="45"/>
    </row>
    <row r="302" spans="1:10" ht="13.5" customHeight="1" x14ac:dyDescent="0.2">
      <c r="A302" s="45"/>
      <c r="B302" s="45"/>
      <c r="C302" s="45"/>
      <c r="D302" s="45"/>
      <c r="E302" s="73" t="s">
        <v>12550</v>
      </c>
      <c r="F302" s="74">
        <f ca="1">SUM(Table314[MONTO TOTAL ESTIMADO])</f>
        <v>195903</v>
      </c>
      <c r="G302" s="45"/>
      <c r="H302" s="45" t="str">
        <f>C269</f>
        <v>Bienes</v>
      </c>
      <c r="I302" s="45" t="str">
        <f>E269</f>
        <v>SI</v>
      </c>
      <c r="J302" s="45" t="str">
        <f>D269</f>
        <v>Compra Menor</v>
      </c>
    </row>
    <row r="303" spans="1:10" ht="13.5" customHeight="1" thickBot="1" x14ac:dyDescent="0.3">
      <c r="A303" s="81"/>
      <c r="B303" s="69"/>
      <c r="C303" s="78"/>
      <c r="D303" s="77"/>
      <c r="E303" s="71"/>
      <c r="F303" s="70"/>
    </row>
    <row r="304" spans="1:10" ht="33.75" customHeight="1" thickBot="1" x14ac:dyDescent="0.25">
      <c r="A304" s="64" t="s">
        <v>16382</v>
      </c>
      <c r="B304" s="64" t="s">
        <v>161</v>
      </c>
      <c r="C304" s="64" t="s">
        <v>11723</v>
      </c>
      <c r="D304" s="64" t="s">
        <v>14378</v>
      </c>
      <c r="E304" s="64" t="s">
        <v>10961</v>
      </c>
      <c r="F304" s="64" t="s">
        <v>11094</v>
      </c>
      <c r="G304" s="45"/>
      <c r="H304" s="45"/>
      <c r="I304" s="45"/>
      <c r="J304" s="45"/>
    </row>
    <row r="305" spans="1:10" ht="13.5" customHeight="1" thickBot="1" x14ac:dyDescent="0.25">
      <c r="A305" s="85" t="s">
        <v>18842</v>
      </c>
      <c r="B305" s="80" t="s">
        <v>18839</v>
      </c>
      <c r="C305" s="80" t="s">
        <v>17798</v>
      </c>
      <c r="D305" s="85" t="s">
        <v>18885</v>
      </c>
      <c r="E305" s="85" t="s">
        <v>17854</v>
      </c>
      <c r="F305" s="66"/>
      <c r="G305" s="45"/>
      <c r="H305" s="45"/>
      <c r="I305" s="45"/>
      <c r="J305" s="45"/>
    </row>
    <row r="306" spans="1:10" ht="13.5" customHeight="1" thickBot="1" x14ac:dyDescent="0.25">
      <c r="A306" s="106" t="s">
        <v>14828</v>
      </c>
      <c r="B306" s="67" t="s">
        <v>8528</v>
      </c>
      <c r="C306" s="76">
        <v>42753</v>
      </c>
      <c r="D306" s="106" t="s">
        <v>9385</v>
      </c>
      <c r="E306" s="67" t="s">
        <v>13093</v>
      </c>
      <c r="F306" s="66" t="s">
        <v>3080</v>
      </c>
      <c r="G306" s="45"/>
      <c r="H306" s="45"/>
      <c r="I306" s="45"/>
      <c r="J306" s="45"/>
    </row>
    <row r="307" spans="1:10" ht="13.5" customHeight="1" thickBot="1" x14ac:dyDescent="0.25">
      <c r="A307" s="107"/>
      <c r="B307" s="67" t="s">
        <v>1786</v>
      </c>
      <c r="C307" s="83">
        <f>IF(C306="","",IF(AND(MONTH(C306)&gt;=1,MONTH(C306)&lt;=3),1,IF(AND(MONTH(C306)&gt;=4,MONTH(C306)&lt;=6),2,IF(AND(MONTH(C306)&gt;=7,MONTH(C306)&lt;=9),3,4))))</f>
        <v>1</v>
      </c>
      <c r="D307" s="107"/>
      <c r="E307" s="67" t="s">
        <v>2417</v>
      </c>
      <c r="F307" s="66" t="s">
        <v>11111</v>
      </c>
      <c r="G307" s="45"/>
      <c r="H307" s="45"/>
      <c r="I307" s="45"/>
      <c r="J307" s="45"/>
    </row>
    <row r="308" spans="1:10" ht="13.5" customHeight="1" thickBot="1" x14ac:dyDescent="0.25">
      <c r="A308" s="107"/>
      <c r="B308" s="67" t="s">
        <v>12942</v>
      </c>
      <c r="C308" s="76">
        <v>42760</v>
      </c>
      <c r="D308" s="107"/>
      <c r="E308" s="67" t="s">
        <v>3073</v>
      </c>
      <c r="F308" s="66" t="s">
        <v>11111</v>
      </c>
      <c r="G308" s="45"/>
      <c r="H308" s="45"/>
      <c r="I308" s="45"/>
      <c r="J308" s="45"/>
    </row>
    <row r="309" spans="1:10" ht="13.5" customHeight="1" thickBot="1" x14ac:dyDescent="0.25">
      <c r="A309" s="107"/>
      <c r="B309" s="67" t="s">
        <v>1786</v>
      </c>
      <c r="C309" s="83">
        <f>IF(C308="","",IF(AND(MONTH(C308)&gt;=1,MONTH(C308)&lt;=3),1,IF(AND(MONTH(C308)&gt;=4,MONTH(C308)&lt;=6),2,IF(AND(MONTH(C308)&gt;=7,MONTH(C308)&lt;=9),3,4))))</f>
        <v>1</v>
      </c>
      <c r="D309" s="107"/>
      <c r="E309" s="67" t="s">
        <v>13192</v>
      </c>
      <c r="F309" s="66" t="s">
        <v>11111</v>
      </c>
      <c r="G309" s="45"/>
      <c r="H309" s="45"/>
      <c r="I309" s="45"/>
      <c r="J309" s="45"/>
    </row>
    <row r="310" spans="1:10" ht="13.5" customHeight="1" thickBot="1" x14ac:dyDescent="0.25">
      <c r="A310" s="45"/>
      <c r="B310" s="45"/>
      <c r="C310" s="45"/>
      <c r="D310" s="45"/>
      <c r="E310" s="45"/>
      <c r="F310" s="45"/>
      <c r="G310" s="45"/>
      <c r="H310" s="45"/>
      <c r="I310" s="45"/>
      <c r="J310" s="45"/>
    </row>
    <row r="311" spans="1:10" ht="13.5" customHeight="1" thickBot="1" x14ac:dyDescent="0.25">
      <c r="A311" s="72" t="s">
        <v>15735</v>
      </c>
      <c r="B311" s="72" t="s">
        <v>16146</v>
      </c>
      <c r="C311" s="72" t="s">
        <v>15641</v>
      </c>
      <c r="D311" s="72" t="s">
        <v>15251</v>
      </c>
      <c r="E311" s="72" t="s">
        <v>6932</v>
      </c>
      <c r="F311" s="72" t="s">
        <v>15280</v>
      </c>
      <c r="G311" s="45"/>
      <c r="H311" s="45"/>
      <c r="I311" s="45"/>
      <c r="J311" s="45"/>
    </row>
    <row r="312" spans="1:10" ht="13.5" customHeight="1" x14ac:dyDescent="0.2">
      <c r="A312" s="77">
        <v>44121615</v>
      </c>
      <c r="B312" s="69" t="str">
        <f t="shared" ref="B312:B343" ca="1" si="16">IFERROR(INDEX(UNSPSCDes,MATCH(INDIRECT(ADDRESS(ROW(),COLUMN()-1,4)),UNSPSCCode,0)),"")</f>
        <v>Grapadoras</v>
      </c>
      <c r="C312" s="77" t="s">
        <v>1327</v>
      </c>
      <c r="D312" s="77">
        <v>3</v>
      </c>
      <c r="E312" s="71">
        <v>1300</v>
      </c>
      <c r="F312" s="70">
        <f t="shared" ref="F312:F343" ca="1" si="17">INDIRECT(ADDRESS(ROW(),COLUMN()-2,4))*INDIRECT(ADDRESS(ROW(),COLUMN()-1,4))</f>
        <v>3900</v>
      </c>
      <c r="G312" s="45"/>
      <c r="H312" s="45"/>
      <c r="I312" s="45"/>
      <c r="J312" s="45"/>
    </row>
    <row r="313" spans="1:10" ht="13.5" customHeight="1" x14ac:dyDescent="0.2">
      <c r="A313" s="77">
        <v>44122107</v>
      </c>
      <c r="B313" s="69" t="str">
        <f t="shared" ca="1" si="16"/>
        <v>Grapas</v>
      </c>
      <c r="C313" s="77" t="s">
        <v>16988</v>
      </c>
      <c r="D313" s="77">
        <v>1</v>
      </c>
      <c r="E313" s="71">
        <v>1700</v>
      </c>
      <c r="F313" s="70">
        <f t="shared" ca="1" si="17"/>
        <v>1700</v>
      </c>
      <c r="G313" s="45"/>
      <c r="H313" s="45" t="str">
        <f>C305</f>
        <v>Bienes</v>
      </c>
      <c r="I313" s="45" t="str">
        <f>E305</f>
        <v>No</v>
      </c>
      <c r="J313" s="45" t="str">
        <f>D305</f>
        <v>Comparación Precio</v>
      </c>
    </row>
    <row r="314" spans="1:10" ht="13.5" customHeight="1" x14ac:dyDescent="0.25">
      <c r="A314" s="77">
        <v>44121613</v>
      </c>
      <c r="B314" s="69" t="str">
        <f t="shared" ca="1" si="16"/>
        <v>Removedores de grapas (saca ganchos)</v>
      </c>
      <c r="C314" s="77" t="s">
        <v>1327</v>
      </c>
      <c r="D314" s="77">
        <v>3</v>
      </c>
      <c r="E314" s="71">
        <v>700</v>
      </c>
      <c r="F314" s="70">
        <f t="shared" ca="1" si="17"/>
        <v>2100</v>
      </c>
    </row>
    <row r="315" spans="1:10" ht="13.5" customHeight="1" x14ac:dyDescent="0.25">
      <c r="A315" s="77">
        <v>44122104</v>
      </c>
      <c r="B315" s="69" t="str">
        <f t="shared" ca="1" si="16"/>
        <v>Clips para papel</v>
      </c>
      <c r="C315" s="77" t="s">
        <v>16988</v>
      </c>
      <c r="D315" s="77">
        <v>2</v>
      </c>
      <c r="E315" s="71">
        <v>230</v>
      </c>
      <c r="F315" s="70">
        <f t="shared" ca="1" si="17"/>
        <v>460</v>
      </c>
    </row>
    <row r="316" spans="1:10" ht="13.5" customHeight="1" x14ac:dyDescent="0.25">
      <c r="A316" s="77">
        <v>44111611</v>
      </c>
      <c r="B316" s="69" t="str">
        <f t="shared" ca="1" si="16"/>
        <v>Clips para billetes</v>
      </c>
      <c r="C316" s="77" t="s">
        <v>16988</v>
      </c>
      <c r="D316" s="77">
        <v>45</v>
      </c>
      <c r="E316" s="71">
        <v>55</v>
      </c>
      <c r="F316" s="70">
        <f t="shared" ca="1" si="17"/>
        <v>2475</v>
      </c>
    </row>
    <row r="317" spans="1:10" ht="13.5" customHeight="1" x14ac:dyDescent="0.25">
      <c r="A317" s="77">
        <v>44121618</v>
      </c>
      <c r="B317" s="69" t="str">
        <f t="shared" ca="1" si="16"/>
        <v>Tijeras</v>
      </c>
      <c r="C317" s="77" t="s">
        <v>1327</v>
      </c>
      <c r="D317" s="77">
        <v>2</v>
      </c>
      <c r="E317" s="71">
        <v>350</v>
      </c>
      <c r="F317" s="70">
        <f t="shared" ca="1" si="17"/>
        <v>700</v>
      </c>
    </row>
    <row r="318" spans="1:10" ht="13.5" customHeight="1" x14ac:dyDescent="0.25">
      <c r="A318" s="77">
        <v>11111606</v>
      </c>
      <c r="B318" s="69" t="str">
        <f t="shared" ca="1" si="16"/>
        <v>Pizarra</v>
      </c>
      <c r="C318" s="77" t="s">
        <v>1449</v>
      </c>
      <c r="D318" s="77">
        <v>4</v>
      </c>
      <c r="E318" s="71">
        <v>1000</v>
      </c>
      <c r="F318" s="70">
        <f t="shared" ca="1" si="17"/>
        <v>4000</v>
      </c>
    </row>
    <row r="319" spans="1:10" ht="13.5" customHeight="1" x14ac:dyDescent="0.25">
      <c r="A319" s="77">
        <v>23151602</v>
      </c>
      <c r="B319" s="69" t="str">
        <f t="shared" ca="1" si="16"/>
        <v>Trituradoras</v>
      </c>
      <c r="C319" s="77" t="s">
        <v>1449</v>
      </c>
      <c r="D319" s="77">
        <v>4</v>
      </c>
      <c r="E319" s="71">
        <v>5500</v>
      </c>
      <c r="F319" s="70">
        <f t="shared" ca="1" si="17"/>
        <v>22000</v>
      </c>
    </row>
    <row r="320" spans="1:10" ht="13.5" customHeight="1" x14ac:dyDescent="0.25">
      <c r="A320" s="77">
        <v>44101707</v>
      </c>
      <c r="B320" s="69" t="str">
        <f t="shared" ca="1" si="16"/>
        <v>Unidades de grapadoras</v>
      </c>
      <c r="C320" s="77" t="s">
        <v>1449</v>
      </c>
      <c r="D320" s="77">
        <v>3</v>
      </c>
      <c r="E320" s="71">
        <v>800</v>
      </c>
      <c r="F320" s="70">
        <f t="shared" ca="1" si="17"/>
        <v>2400</v>
      </c>
    </row>
    <row r="321" spans="1:6" ht="13.5" customHeight="1" x14ac:dyDescent="0.25">
      <c r="A321" s="77">
        <v>44121701</v>
      </c>
      <c r="B321" s="69" t="str">
        <f t="shared" ca="1" si="16"/>
        <v>Bolígrafos</v>
      </c>
      <c r="C321" s="77" t="s">
        <v>1327</v>
      </c>
      <c r="D321" s="77">
        <v>40</v>
      </c>
      <c r="E321" s="71">
        <v>60</v>
      </c>
      <c r="F321" s="70">
        <f t="shared" ca="1" si="17"/>
        <v>2400</v>
      </c>
    </row>
    <row r="322" spans="1:6" ht="13.5" customHeight="1" x14ac:dyDescent="0.25">
      <c r="A322" s="77">
        <v>60121523</v>
      </c>
      <c r="B322" s="69" t="str">
        <f t="shared" ca="1" si="16"/>
        <v>Bolígrafos permanentes</v>
      </c>
      <c r="C322" s="77" t="s">
        <v>1449</v>
      </c>
      <c r="D322" s="77">
        <v>500</v>
      </c>
      <c r="E322" s="71">
        <v>350</v>
      </c>
      <c r="F322" s="70">
        <f t="shared" ca="1" si="17"/>
        <v>175000</v>
      </c>
    </row>
    <row r="323" spans="1:6" ht="13.5" customHeight="1" x14ac:dyDescent="0.25">
      <c r="A323" s="77">
        <v>44121706</v>
      </c>
      <c r="B323" s="69" t="str">
        <f t="shared" ca="1" si="16"/>
        <v>Lápices de madera</v>
      </c>
      <c r="C323" s="77" t="s">
        <v>1327</v>
      </c>
      <c r="D323" s="77">
        <v>7</v>
      </c>
      <c r="E323" s="71">
        <v>40</v>
      </c>
      <c r="F323" s="70">
        <f t="shared" ca="1" si="17"/>
        <v>280</v>
      </c>
    </row>
    <row r="324" spans="1:6" ht="13.5" customHeight="1" x14ac:dyDescent="0.25">
      <c r="A324" s="79">
        <v>44112005</v>
      </c>
      <c r="B324" s="69" t="str">
        <f t="shared" ca="1" si="16"/>
        <v>Libretas de citas o repuestos</v>
      </c>
      <c r="C324" s="77" t="s">
        <v>1327</v>
      </c>
      <c r="D324" s="77">
        <v>10</v>
      </c>
      <c r="E324" s="71">
        <v>190</v>
      </c>
      <c r="F324" s="70">
        <f t="shared" ca="1" si="17"/>
        <v>1900</v>
      </c>
    </row>
    <row r="325" spans="1:6" ht="13.5" customHeight="1" x14ac:dyDescent="0.25">
      <c r="A325" s="79">
        <v>31201512</v>
      </c>
      <c r="B325" s="69" t="str">
        <f t="shared" ca="1" si="16"/>
        <v>Cinta transparente</v>
      </c>
      <c r="C325" s="77" t="s">
        <v>435</v>
      </c>
      <c r="D325" s="77">
        <v>4</v>
      </c>
      <c r="E325" s="71">
        <v>590</v>
      </c>
      <c r="F325" s="70">
        <f t="shared" ca="1" si="17"/>
        <v>2360</v>
      </c>
    </row>
    <row r="326" spans="1:6" ht="13.5" customHeight="1" x14ac:dyDescent="0.25">
      <c r="A326" s="77">
        <v>43201806</v>
      </c>
      <c r="B326" s="69" t="str">
        <f t="shared" ca="1" si="16"/>
        <v>Series de cintas</v>
      </c>
      <c r="C326" s="77" t="s">
        <v>1327</v>
      </c>
      <c r="D326" s="77">
        <v>3</v>
      </c>
      <c r="E326" s="71">
        <v>456</v>
      </c>
      <c r="F326" s="70">
        <f t="shared" ca="1" si="17"/>
        <v>1368</v>
      </c>
    </row>
    <row r="327" spans="1:6" ht="13.5" customHeight="1" x14ac:dyDescent="0.25">
      <c r="A327" s="77">
        <v>44111503</v>
      </c>
      <c r="B327" s="69" t="str">
        <f t="shared" ca="1" si="16"/>
        <v>Organizadores o bandejas para el escritorio</v>
      </c>
      <c r="C327" s="77" t="s">
        <v>1449</v>
      </c>
      <c r="D327" s="77">
        <v>5</v>
      </c>
      <c r="E327" s="71">
        <v>850</v>
      </c>
      <c r="F327" s="70">
        <f t="shared" ca="1" si="17"/>
        <v>4250</v>
      </c>
    </row>
    <row r="328" spans="1:6" ht="13.5" customHeight="1" x14ac:dyDescent="0.25">
      <c r="A328" s="77">
        <v>53102509</v>
      </c>
      <c r="B328" s="69" t="str">
        <f t="shared" ca="1" si="16"/>
        <v>Ligas</v>
      </c>
      <c r="C328" s="77" t="s">
        <v>1449</v>
      </c>
      <c r="D328" s="77">
        <v>5</v>
      </c>
      <c r="E328" s="71">
        <v>20</v>
      </c>
      <c r="F328" s="70">
        <f t="shared" ca="1" si="17"/>
        <v>100</v>
      </c>
    </row>
    <row r="329" spans="1:6" ht="13.5" customHeight="1" x14ac:dyDescent="0.25">
      <c r="A329" s="77">
        <v>14111530</v>
      </c>
      <c r="B329" s="69" t="str">
        <f t="shared" ca="1" si="16"/>
        <v>Papel de notas autoadhesivas</v>
      </c>
      <c r="C329" s="77" t="s">
        <v>16988</v>
      </c>
      <c r="D329" s="77">
        <v>3</v>
      </c>
      <c r="E329" s="71">
        <v>930</v>
      </c>
      <c r="F329" s="70">
        <f t="shared" ca="1" si="17"/>
        <v>2790</v>
      </c>
    </row>
    <row r="330" spans="1:6" ht="13.5" customHeight="1" x14ac:dyDescent="0.25">
      <c r="A330" s="79">
        <v>14111526</v>
      </c>
      <c r="B330" s="69" t="str">
        <f t="shared" ca="1" si="16"/>
        <v>Papel libretas o libros de mensajes telefónicos</v>
      </c>
      <c r="C330" s="77" t="s">
        <v>1327</v>
      </c>
      <c r="D330" s="77">
        <v>1</v>
      </c>
      <c r="E330" s="71">
        <v>6000</v>
      </c>
      <c r="F330" s="70">
        <f t="shared" ca="1" si="17"/>
        <v>6000</v>
      </c>
    </row>
    <row r="331" spans="1:6" ht="13.5" customHeight="1" x14ac:dyDescent="0.25">
      <c r="A331" s="79">
        <v>60121535</v>
      </c>
      <c r="B331" s="69" t="str">
        <f t="shared" ca="1" si="16"/>
        <v>Borradores de goma</v>
      </c>
      <c r="C331" s="77" t="s">
        <v>435</v>
      </c>
      <c r="D331" s="77">
        <v>3</v>
      </c>
      <c r="E331" s="71">
        <v>80</v>
      </c>
      <c r="F331" s="70">
        <f t="shared" ca="1" si="17"/>
        <v>240</v>
      </c>
    </row>
    <row r="332" spans="1:6" ht="13.5" customHeight="1" x14ac:dyDescent="0.25">
      <c r="A332" s="77">
        <v>55121503</v>
      </c>
      <c r="B332" s="69" t="str">
        <f t="shared" ca="1" si="16"/>
        <v>Etiquetas de identificación</v>
      </c>
      <c r="C332" s="77" t="s">
        <v>4735</v>
      </c>
      <c r="D332" s="77">
        <v>14</v>
      </c>
      <c r="E332" s="71">
        <v>550</v>
      </c>
      <c r="F332" s="70">
        <f t="shared" ca="1" si="17"/>
        <v>7700</v>
      </c>
    </row>
    <row r="333" spans="1:6" ht="13.5" customHeight="1" x14ac:dyDescent="0.25">
      <c r="A333" s="77">
        <v>44122011</v>
      </c>
      <c r="B333" s="69" t="str">
        <f t="shared" ca="1" si="16"/>
        <v>Folders</v>
      </c>
      <c r="C333" s="77" t="s">
        <v>16988</v>
      </c>
      <c r="D333" s="77">
        <v>4</v>
      </c>
      <c r="E333" s="71">
        <v>850</v>
      </c>
      <c r="F333" s="70">
        <f t="shared" ca="1" si="17"/>
        <v>3400</v>
      </c>
    </row>
    <row r="334" spans="1:6" ht="13.5" customHeight="1" x14ac:dyDescent="0.25">
      <c r="A334" s="79">
        <v>14111535</v>
      </c>
      <c r="B334" s="69" t="str">
        <f t="shared" ca="1" si="16"/>
        <v>Papeles para telégrafo</v>
      </c>
      <c r="C334" s="77" t="s">
        <v>1449</v>
      </c>
      <c r="D334" s="77">
        <v>10</v>
      </c>
      <c r="E334" s="71">
        <v>80</v>
      </c>
      <c r="F334" s="70">
        <f t="shared" ca="1" si="17"/>
        <v>800</v>
      </c>
    </row>
    <row r="335" spans="1:6" ht="13.5" customHeight="1" x14ac:dyDescent="0.25">
      <c r="A335" s="77">
        <v>60121512</v>
      </c>
      <c r="B335" s="69" t="str">
        <f t="shared" ca="1" si="16"/>
        <v>Crayones de acuarela</v>
      </c>
      <c r="C335" s="77" t="s">
        <v>1327</v>
      </c>
      <c r="D335" s="77">
        <v>18</v>
      </c>
      <c r="E335" s="71">
        <v>120</v>
      </c>
      <c r="F335" s="70">
        <f t="shared" ca="1" si="17"/>
        <v>2160</v>
      </c>
    </row>
    <row r="336" spans="1:6" ht="13.5" customHeight="1" x14ac:dyDescent="0.25">
      <c r="A336" s="77">
        <v>44121716</v>
      </c>
      <c r="B336" s="69" t="str">
        <f t="shared" ca="1" si="16"/>
        <v>Resaltadores</v>
      </c>
      <c r="C336" s="77" t="s">
        <v>1327</v>
      </c>
      <c r="D336" s="77">
        <v>23</v>
      </c>
      <c r="E336" s="71">
        <v>145</v>
      </c>
      <c r="F336" s="70">
        <f t="shared" ca="1" si="17"/>
        <v>3335</v>
      </c>
    </row>
    <row r="337" spans="1:6" ht="13.5" customHeight="1" x14ac:dyDescent="0.25">
      <c r="A337" s="77">
        <v>31201610</v>
      </c>
      <c r="B337" s="69" t="str">
        <f t="shared" ca="1" si="16"/>
        <v>Pegamentos</v>
      </c>
      <c r="C337" s="77" t="s">
        <v>1327</v>
      </c>
      <c r="D337" s="77">
        <v>1</v>
      </c>
      <c r="E337" s="71">
        <v>700</v>
      </c>
      <c r="F337" s="70">
        <f t="shared" ca="1" si="17"/>
        <v>700</v>
      </c>
    </row>
    <row r="338" spans="1:6" ht="13.5" customHeight="1" x14ac:dyDescent="0.25">
      <c r="A338" s="77">
        <v>41111604</v>
      </c>
      <c r="B338" s="69" t="str">
        <f t="shared" ca="1" si="16"/>
        <v>Reglas</v>
      </c>
      <c r="C338" s="77" t="s">
        <v>1327</v>
      </c>
      <c r="D338" s="77">
        <v>2</v>
      </c>
      <c r="E338" s="71">
        <v>65</v>
      </c>
      <c r="F338" s="70">
        <f t="shared" ca="1" si="17"/>
        <v>130</v>
      </c>
    </row>
    <row r="339" spans="1:6" ht="13.5" customHeight="1" x14ac:dyDescent="0.25">
      <c r="A339" s="79">
        <v>44122005</v>
      </c>
      <c r="B339" s="69" t="str">
        <f t="shared" ca="1" si="16"/>
        <v>Cubiertas para revistas o libros</v>
      </c>
      <c r="C339" s="77" t="s">
        <v>16988</v>
      </c>
      <c r="D339" s="77">
        <v>18</v>
      </c>
      <c r="E339" s="71">
        <v>210</v>
      </c>
      <c r="F339" s="70">
        <f t="shared" ca="1" si="17"/>
        <v>3780</v>
      </c>
    </row>
    <row r="340" spans="1:6" ht="13.5" customHeight="1" x14ac:dyDescent="0.25">
      <c r="A340" s="77">
        <v>24102202</v>
      </c>
      <c r="B340" s="69" t="str">
        <f t="shared" ca="1" si="16"/>
        <v>Dispensadores de cinta para sellar cajas</v>
      </c>
      <c r="C340" s="77" t="s">
        <v>1327</v>
      </c>
      <c r="D340" s="77">
        <v>4</v>
      </c>
      <c r="E340" s="71">
        <v>700</v>
      </c>
      <c r="F340" s="70">
        <f t="shared" ca="1" si="17"/>
        <v>2800</v>
      </c>
    </row>
    <row r="341" spans="1:6" ht="13.5" customHeight="1" x14ac:dyDescent="0.25">
      <c r="A341" s="79">
        <v>44103504</v>
      </c>
      <c r="B341" s="69" t="str">
        <f t="shared" ca="1" si="16"/>
        <v>Alambres o espirales de encuadernación</v>
      </c>
      <c r="C341" s="77" t="s">
        <v>16988</v>
      </c>
      <c r="D341" s="77">
        <v>5</v>
      </c>
      <c r="E341" s="71">
        <v>450</v>
      </c>
      <c r="F341" s="70">
        <f t="shared" ca="1" si="17"/>
        <v>2250</v>
      </c>
    </row>
    <row r="342" spans="1:6" ht="13.5" customHeight="1" x14ac:dyDescent="0.25">
      <c r="A342" s="79">
        <v>42201832</v>
      </c>
      <c r="B342" s="69" t="str">
        <f t="shared" ca="1" si="16"/>
        <v>Cubiertas de casetes o película radiográfica</v>
      </c>
      <c r="C342" s="77" t="s">
        <v>1449</v>
      </c>
      <c r="D342" s="77">
        <v>100</v>
      </c>
      <c r="E342" s="71">
        <v>47</v>
      </c>
      <c r="F342" s="70">
        <f t="shared" ca="1" si="17"/>
        <v>4700</v>
      </c>
    </row>
    <row r="343" spans="1:6" ht="13.5" customHeight="1" x14ac:dyDescent="0.25">
      <c r="A343" s="77">
        <v>44121503</v>
      </c>
      <c r="B343" s="69" t="str">
        <f t="shared" ca="1" si="16"/>
        <v>Sobres</v>
      </c>
      <c r="C343" s="77" t="s">
        <v>16988</v>
      </c>
      <c r="D343" s="77">
        <v>6</v>
      </c>
      <c r="E343" s="71">
        <v>1650</v>
      </c>
      <c r="F343" s="70">
        <f t="shared" ca="1" si="17"/>
        <v>9900</v>
      </c>
    </row>
    <row r="344" spans="1:6" ht="13.5" customHeight="1" x14ac:dyDescent="0.25">
      <c r="A344" s="77">
        <v>14111507</v>
      </c>
      <c r="B344" s="69" t="str">
        <f t="shared" ref="B344:B367" ca="1" si="18">IFERROR(INDEX(UNSPSCDes,MATCH(INDIRECT(ADDRESS(ROW(),COLUMN()-1,4)),UNSPSCCode,0)),"")</f>
        <v>Papel para impresora o fotocopiadora</v>
      </c>
      <c r="C344" s="77" t="s">
        <v>8725</v>
      </c>
      <c r="D344" s="77">
        <v>800</v>
      </c>
      <c r="E344" s="71">
        <v>150</v>
      </c>
      <c r="F344" s="70">
        <f t="shared" ref="F344:F367" ca="1" si="19">INDIRECT(ADDRESS(ROW(),COLUMN()-2,4))*INDIRECT(ADDRESS(ROW(),COLUMN()-1,4))</f>
        <v>120000</v>
      </c>
    </row>
    <row r="345" spans="1:6" ht="13.5" customHeight="1" x14ac:dyDescent="0.25">
      <c r="A345" s="79">
        <v>43201810</v>
      </c>
      <c r="B345" s="69" t="str">
        <f t="shared" ca="1" si="18"/>
        <v>Disco versátil digital dvd de sólo lectura</v>
      </c>
      <c r="C345" s="77" t="s">
        <v>1449</v>
      </c>
      <c r="D345" s="77">
        <v>100</v>
      </c>
      <c r="E345" s="71">
        <v>15</v>
      </c>
      <c r="F345" s="70">
        <f t="shared" ca="1" si="19"/>
        <v>1500</v>
      </c>
    </row>
    <row r="346" spans="1:6" ht="13.5" customHeight="1" x14ac:dyDescent="0.25">
      <c r="A346" s="77">
        <v>14111515</v>
      </c>
      <c r="B346" s="69" t="str">
        <f t="shared" ca="1" si="18"/>
        <v>Papel para sumadora o máquina registradora</v>
      </c>
      <c r="C346" s="77" t="s">
        <v>16988</v>
      </c>
      <c r="D346" s="77">
        <v>12</v>
      </c>
      <c r="E346" s="71">
        <v>1325</v>
      </c>
      <c r="F346" s="70">
        <f t="shared" ca="1" si="19"/>
        <v>15900</v>
      </c>
    </row>
    <row r="347" spans="1:6" ht="13.5" customHeight="1" x14ac:dyDescent="0.25">
      <c r="A347" s="77">
        <v>44122003</v>
      </c>
      <c r="B347" s="69" t="str">
        <f t="shared" ca="1" si="18"/>
        <v>Carpetas</v>
      </c>
      <c r="C347" s="77" t="s">
        <v>1327</v>
      </c>
      <c r="D347" s="77">
        <v>16</v>
      </c>
      <c r="E347" s="71">
        <v>2040</v>
      </c>
      <c r="F347" s="70">
        <f t="shared" ca="1" si="19"/>
        <v>32640</v>
      </c>
    </row>
    <row r="348" spans="1:6" ht="13.5" customHeight="1" x14ac:dyDescent="0.25">
      <c r="A348" s="79">
        <v>44122025</v>
      </c>
      <c r="B348" s="69" t="str">
        <f t="shared" ca="1" si="18"/>
        <v>Bolsillos de carpetas o accesorios</v>
      </c>
      <c r="C348" s="77" t="s">
        <v>1449</v>
      </c>
      <c r="D348" s="77">
        <v>1000</v>
      </c>
      <c r="E348" s="71">
        <v>60</v>
      </c>
      <c r="F348" s="70">
        <f t="shared" ca="1" si="19"/>
        <v>60000</v>
      </c>
    </row>
    <row r="349" spans="1:6" ht="13.5" customHeight="1" x14ac:dyDescent="0.25">
      <c r="A349" s="79">
        <v>60121813</v>
      </c>
      <c r="B349" s="69" t="str">
        <f t="shared" ca="1" si="18"/>
        <v>Tintas para serigrafía</v>
      </c>
      <c r="C349" s="77" t="s">
        <v>1449</v>
      </c>
      <c r="D349" s="77">
        <v>2</v>
      </c>
      <c r="E349" s="71">
        <v>200</v>
      </c>
      <c r="F349" s="70">
        <f t="shared" ca="1" si="19"/>
        <v>400</v>
      </c>
    </row>
    <row r="350" spans="1:6" ht="13.5" customHeight="1" x14ac:dyDescent="0.25">
      <c r="A350" s="77">
        <v>44101805</v>
      </c>
      <c r="B350" s="69" t="str">
        <f t="shared" ca="1" si="18"/>
        <v>Cintas para calculadoras</v>
      </c>
      <c r="C350" s="77" t="s">
        <v>1449</v>
      </c>
      <c r="D350" s="77">
        <v>8</v>
      </c>
      <c r="E350" s="71">
        <v>200</v>
      </c>
      <c r="F350" s="70">
        <f t="shared" ca="1" si="19"/>
        <v>1600</v>
      </c>
    </row>
    <row r="351" spans="1:6" ht="13.5" customHeight="1" x14ac:dyDescent="0.25">
      <c r="A351" s="77">
        <v>12181501</v>
      </c>
      <c r="B351" s="69" t="str">
        <f t="shared" ca="1" si="18"/>
        <v>Ceras sintéticas</v>
      </c>
      <c r="C351" s="77" t="s">
        <v>1327</v>
      </c>
      <c r="D351" s="77">
        <v>1</v>
      </c>
      <c r="E351" s="71">
        <v>1875</v>
      </c>
      <c r="F351" s="70">
        <f t="shared" ca="1" si="19"/>
        <v>1875</v>
      </c>
    </row>
    <row r="352" spans="1:6" ht="13.5" customHeight="1" x14ac:dyDescent="0.25">
      <c r="A352" s="77">
        <v>44101602</v>
      </c>
      <c r="B352" s="69" t="str">
        <f t="shared" ca="1" si="18"/>
        <v>Máquinas perforadoras o para unir papel</v>
      </c>
      <c r="C352" s="77" t="s">
        <v>1449</v>
      </c>
      <c r="D352" s="77">
        <v>8</v>
      </c>
      <c r="E352" s="71">
        <v>188</v>
      </c>
      <c r="F352" s="70">
        <f t="shared" ca="1" si="19"/>
        <v>1504</v>
      </c>
    </row>
    <row r="353" spans="1:6" ht="13.5" customHeight="1" x14ac:dyDescent="0.25">
      <c r="A353" s="77">
        <v>44122105</v>
      </c>
      <c r="B353" s="69" t="str">
        <f t="shared" ca="1" si="18"/>
        <v>Clips para carpetas o bulldog</v>
      </c>
      <c r="C353" s="77" t="s">
        <v>16988</v>
      </c>
      <c r="D353" s="77">
        <v>6</v>
      </c>
      <c r="E353" s="71">
        <v>115</v>
      </c>
      <c r="F353" s="70">
        <f t="shared" ca="1" si="19"/>
        <v>690</v>
      </c>
    </row>
    <row r="354" spans="1:6" ht="13.5" customHeight="1" x14ac:dyDescent="0.25">
      <c r="A354" s="77">
        <v>44121507</v>
      </c>
      <c r="B354" s="69" t="str">
        <f t="shared" ca="1" si="18"/>
        <v>Sobres de catálogos o de gancho</v>
      </c>
      <c r="C354" s="77" t="s">
        <v>16988</v>
      </c>
      <c r="D354" s="77">
        <v>2</v>
      </c>
      <c r="E354" s="71">
        <v>1150</v>
      </c>
      <c r="F354" s="70">
        <f t="shared" ca="1" si="19"/>
        <v>2300</v>
      </c>
    </row>
    <row r="355" spans="1:6" ht="13.5" customHeight="1" x14ac:dyDescent="0.25">
      <c r="A355" s="77">
        <v>60102512</v>
      </c>
      <c r="B355" s="69" t="str">
        <f t="shared" ca="1" si="18"/>
        <v>libros de recursos o actividades de numeración</v>
      </c>
      <c r="C355" s="77" t="s">
        <v>1449</v>
      </c>
      <c r="D355" s="77">
        <v>3</v>
      </c>
      <c r="E355" s="71">
        <v>200</v>
      </c>
      <c r="F355" s="70">
        <f t="shared" ca="1" si="19"/>
        <v>600</v>
      </c>
    </row>
    <row r="356" spans="1:6" ht="13.5" customHeight="1" x14ac:dyDescent="0.25">
      <c r="A356" s="77">
        <v>39121719</v>
      </c>
      <c r="B356" s="69" t="str">
        <f t="shared" ca="1" si="18"/>
        <v>Protectores</v>
      </c>
      <c r="C356" s="77" t="s">
        <v>16988</v>
      </c>
      <c r="D356" s="77">
        <v>2</v>
      </c>
      <c r="E356" s="71">
        <v>1100</v>
      </c>
      <c r="F356" s="70">
        <f t="shared" ca="1" si="19"/>
        <v>2200</v>
      </c>
    </row>
    <row r="357" spans="1:6" ht="13.5" customHeight="1" x14ac:dyDescent="0.25">
      <c r="A357" s="77">
        <v>44101802</v>
      </c>
      <c r="B357" s="69" t="str">
        <f t="shared" ca="1" si="18"/>
        <v>Máquinas sumadoras</v>
      </c>
      <c r="C357" s="77" t="s">
        <v>1449</v>
      </c>
      <c r="D357" s="77">
        <v>4</v>
      </c>
      <c r="E357" s="71">
        <v>4000</v>
      </c>
      <c r="F357" s="70">
        <f t="shared" ca="1" si="19"/>
        <v>16000</v>
      </c>
    </row>
    <row r="358" spans="1:6" ht="13.5" customHeight="1" x14ac:dyDescent="0.25">
      <c r="A358" s="77">
        <v>44121804</v>
      </c>
      <c r="B358" s="69" t="str">
        <f t="shared" ca="1" si="18"/>
        <v>Borradores</v>
      </c>
      <c r="C358" s="77" t="s">
        <v>435</v>
      </c>
      <c r="D358" s="77">
        <v>1</v>
      </c>
      <c r="E358" s="71">
        <v>50</v>
      </c>
      <c r="F358" s="70">
        <f t="shared" ca="1" si="19"/>
        <v>50</v>
      </c>
    </row>
    <row r="359" spans="1:6" ht="13.5" customHeight="1" x14ac:dyDescent="0.25">
      <c r="A359" s="77">
        <v>43202001</v>
      </c>
      <c r="B359" s="69" t="str">
        <f t="shared" ca="1" si="18"/>
        <v>Discos compactos cd</v>
      </c>
      <c r="C359" s="77" t="s">
        <v>1449</v>
      </c>
      <c r="D359" s="77">
        <v>300</v>
      </c>
      <c r="E359" s="71">
        <v>10</v>
      </c>
      <c r="F359" s="70">
        <f t="shared" ca="1" si="19"/>
        <v>3000</v>
      </c>
    </row>
    <row r="360" spans="1:6" ht="13.5" customHeight="1" x14ac:dyDescent="0.25">
      <c r="A360" s="77">
        <v>11151712</v>
      </c>
      <c r="B360" s="69" t="str">
        <f t="shared" ca="1" si="18"/>
        <v>Hilado de papel</v>
      </c>
      <c r="C360" s="77" t="s">
        <v>8725</v>
      </c>
      <c r="D360" s="77">
        <v>4</v>
      </c>
      <c r="E360" s="71">
        <v>250</v>
      </c>
      <c r="F360" s="70">
        <f t="shared" ca="1" si="19"/>
        <v>1000</v>
      </c>
    </row>
    <row r="361" spans="1:6" ht="13.5" customHeight="1" x14ac:dyDescent="0.25">
      <c r="A361" s="77">
        <v>14111514</v>
      </c>
      <c r="B361" s="69" t="str">
        <f t="shared" ca="1" si="18"/>
        <v>Blocs o cuadernos de papel</v>
      </c>
      <c r="C361" s="77" t="s">
        <v>1449</v>
      </c>
      <c r="D361" s="77">
        <v>300</v>
      </c>
      <c r="E361" s="71">
        <v>45</v>
      </c>
      <c r="F361" s="70">
        <f t="shared" ca="1" si="19"/>
        <v>13500</v>
      </c>
    </row>
    <row r="362" spans="1:6" ht="13.5" customHeight="1" x14ac:dyDescent="0.25">
      <c r="A362" s="79">
        <v>43232503</v>
      </c>
      <c r="B362" s="69" t="str">
        <f t="shared" ca="1" si="18"/>
        <v>Correctores de ortografía</v>
      </c>
      <c r="C362" s="77" t="s">
        <v>1327</v>
      </c>
      <c r="D362" s="77">
        <v>2</v>
      </c>
      <c r="E362" s="71">
        <v>720</v>
      </c>
      <c r="F362" s="70">
        <f t="shared" ca="1" si="19"/>
        <v>1440</v>
      </c>
    </row>
    <row r="363" spans="1:6" ht="13.5" customHeight="1" x14ac:dyDescent="0.25">
      <c r="A363" s="79">
        <v>60121408</v>
      </c>
      <c r="B363" s="69" t="str">
        <f t="shared" ca="1" si="18"/>
        <v>Clavadoras de puntillas o accesorios para marcos</v>
      </c>
      <c r="C363" s="77" t="s">
        <v>16988</v>
      </c>
      <c r="D363" s="77">
        <v>8</v>
      </c>
      <c r="E363" s="71">
        <v>60</v>
      </c>
      <c r="F363" s="70">
        <f t="shared" ca="1" si="19"/>
        <v>480</v>
      </c>
    </row>
    <row r="364" spans="1:6" ht="13.5" customHeight="1" x14ac:dyDescent="0.25">
      <c r="A364" s="77">
        <v>44122012</v>
      </c>
      <c r="B364" s="69" t="str">
        <f t="shared" ca="1" si="18"/>
        <v>Portapapeles</v>
      </c>
      <c r="C364" s="77" t="s">
        <v>1327</v>
      </c>
      <c r="D364" s="77">
        <v>2</v>
      </c>
      <c r="E364" s="71">
        <v>780</v>
      </c>
      <c r="F364" s="70">
        <f t="shared" ca="1" si="19"/>
        <v>1560</v>
      </c>
    </row>
    <row r="365" spans="1:6" ht="14.1" customHeight="1" x14ac:dyDescent="0.25">
      <c r="A365" s="79">
        <v>32101608</v>
      </c>
      <c r="B365" s="69" t="str">
        <f t="shared" ca="1" si="18"/>
        <v>Memoria de sólo lectura (rom)</v>
      </c>
      <c r="C365" s="77" t="s">
        <v>1449</v>
      </c>
      <c r="D365" s="77">
        <v>1000</v>
      </c>
      <c r="E365" s="71">
        <v>300</v>
      </c>
      <c r="F365" s="70">
        <f t="shared" ca="1" si="19"/>
        <v>300000</v>
      </c>
    </row>
    <row r="366" spans="1:6" ht="14.1" customHeight="1" x14ac:dyDescent="0.25">
      <c r="A366" s="77"/>
      <c r="B366" s="69" t="str">
        <f t="shared" ca="1" si="18"/>
        <v/>
      </c>
      <c r="C366" s="77"/>
      <c r="D366" s="77"/>
      <c r="E366" s="71"/>
      <c r="F366" s="70">
        <f t="shared" ca="1" si="19"/>
        <v>0</v>
      </c>
    </row>
    <row r="367" spans="1:6" ht="14.1" customHeight="1" x14ac:dyDescent="0.25">
      <c r="A367" s="77"/>
      <c r="B367" s="69" t="str">
        <f t="shared" ca="1" si="18"/>
        <v/>
      </c>
      <c r="C367" s="77"/>
      <c r="D367" s="77"/>
      <c r="E367" s="71"/>
      <c r="F367" s="70">
        <f t="shared" ca="1" si="19"/>
        <v>0</v>
      </c>
    </row>
    <row r="368" spans="1:6" ht="14.1" customHeight="1" x14ac:dyDescent="0.2">
      <c r="A368" s="45"/>
      <c r="B368" s="45"/>
      <c r="C368" s="45"/>
      <c r="D368" s="45"/>
      <c r="E368" s="73" t="s">
        <v>12550</v>
      </c>
      <c r="F368" s="74">
        <f ca="1">SUM(Table315[MONTO TOTAL ESTIMADO])</f>
        <v>856317</v>
      </c>
    </row>
    <row r="369" spans="1:10" ht="14.1" customHeight="1" thickBot="1" x14ac:dyDescent="0.3">
      <c r="A369" s="81"/>
      <c r="B369" s="69"/>
      <c r="C369" s="78"/>
      <c r="D369" s="77"/>
      <c r="E369" s="71"/>
      <c r="F369" s="70"/>
    </row>
    <row r="370" spans="1:10" ht="33.75" customHeight="1" thickBot="1" x14ac:dyDescent="0.25">
      <c r="A370" s="64" t="s">
        <v>16382</v>
      </c>
      <c r="B370" s="64" t="s">
        <v>161</v>
      </c>
      <c r="C370" s="64" t="s">
        <v>11723</v>
      </c>
      <c r="D370" s="64" t="s">
        <v>14378</v>
      </c>
      <c r="E370" s="64" t="s">
        <v>10961</v>
      </c>
      <c r="F370" s="64" t="s">
        <v>11094</v>
      </c>
      <c r="G370" s="45"/>
      <c r="H370" s="45"/>
      <c r="I370" s="45"/>
      <c r="J370" s="45"/>
    </row>
    <row r="371" spans="1:10" ht="14.1" customHeight="1" thickBot="1" x14ac:dyDescent="0.25">
      <c r="A371" s="85" t="s">
        <v>18842</v>
      </c>
      <c r="B371" s="80" t="s">
        <v>18839</v>
      </c>
      <c r="C371" s="80" t="s">
        <v>17798</v>
      </c>
      <c r="D371" s="85" t="s">
        <v>18846</v>
      </c>
      <c r="E371" s="80" t="s">
        <v>18840</v>
      </c>
      <c r="F371" s="66"/>
      <c r="G371" s="45"/>
      <c r="H371" s="45"/>
      <c r="I371" s="45"/>
      <c r="J371" s="45"/>
    </row>
    <row r="372" spans="1:10" ht="14.1" customHeight="1" thickBot="1" x14ac:dyDescent="0.25">
      <c r="A372" s="106" t="s">
        <v>14828</v>
      </c>
      <c r="B372" s="67" t="s">
        <v>8528</v>
      </c>
      <c r="C372" s="76">
        <v>42831</v>
      </c>
      <c r="D372" s="106" t="s">
        <v>9385</v>
      </c>
      <c r="E372" s="67" t="s">
        <v>13093</v>
      </c>
      <c r="F372" s="66" t="s">
        <v>3080</v>
      </c>
      <c r="G372" s="45"/>
      <c r="H372" s="45"/>
      <c r="I372" s="45"/>
      <c r="J372" s="45"/>
    </row>
    <row r="373" spans="1:10" ht="14.1" customHeight="1" thickBot="1" x14ac:dyDescent="0.25">
      <c r="A373" s="107"/>
      <c r="B373" s="67" t="s">
        <v>1786</v>
      </c>
      <c r="C373" s="84">
        <f>IF(C372="","",IF(AND(MONTH(C372)&gt;=1,MONTH(C372)&lt;=3),1,IF(AND(MONTH(C372)&gt;=4,MONTH(C372)&lt;=6),2,IF(AND(MONTH(C372)&gt;=7,MONTH(C372)&lt;=9),3,4))))</f>
        <v>2</v>
      </c>
      <c r="D373" s="107"/>
      <c r="E373" s="67" t="s">
        <v>2417</v>
      </c>
      <c r="F373" s="66" t="s">
        <v>11111</v>
      </c>
      <c r="G373" s="45"/>
      <c r="H373" s="45"/>
      <c r="I373" s="45"/>
      <c r="J373" s="45"/>
    </row>
    <row r="374" spans="1:10" ht="14.1" customHeight="1" thickBot="1" x14ac:dyDescent="0.25">
      <c r="A374" s="107"/>
      <c r="B374" s="67" t="s">
        <v>12942</v>
      </c>
      <c r="C374" s="76">
        <v>42836</v>
      </c>
      <c r="D374" s="107"/>
      <c r="E374" s="67" t="s">
        <v>3073</v>
      </c>
      <c r="F374" s="66" t="s">
        <v>11111</v>
      </c>
      <c r="G374" s="45"/>
      <c r="H374" s="45"/>
      <c r="I374" s="45"/>
      <c r="J374" s="45"/>
    </row>
    <row r="375" spans="1:10" ht="14.1" customHeight="1" thickBot="1" x14ac:dyDescent="0.25">
      <c r="A375" s="107"/>
      <c r="B375" s="67" t="s">
        <v>1786</v>
      </c>
      <c r="C375" s="84">
        <f>IF(C374="","",IF(AND(MONTH(C374)&gt;=1,MONTH(C374)&lt;=3),1,IF(AND(MONTH(C374)&gt;=4,MONTH(C374)&lt;=6),2,IF(AND(MONTH(C374)&gt;=7,MONTH(C374)&lt;=9),3,4))))</f>
        <v>2</v>
      </c>
      <c r="D375" s="107"/>
      <c r="E375" s="67" t="s">
        <v>13192</v>
      </c>
      <c r="F375" s="66" t="s">
        <v>11111</v>
      </c>
      <c r="G375" s="45"/>
      <c r="H375" s="45"/>
      <c r="I375" s="45"/>
      <c r="J375" s="45"/>
    </row>
    <row r="376" spans="1:10" ht="14.1" customHeight="1" thickBot="1" x14ac:dyDescent="0.25">
      <c r="A376" s="45"/>
      <c r="B376" s="45"/>
      <c r="C376" s="45"/>
      <c r="D376" s="45"/>
      <c r="E376" s="45"/>
      <c r="F376" s="45"/>
      <c r="G376" s="45"/>
      <c r="H376" s="45"/>
      <c r="I376" s="45"/>
      <c r="J376" s="45"/>
    </row>
    <row r="377" spans="1:10" ht="14.1" customHeight="1" thickBot="1" x14ac:dyDescent="0.25">
      <c r="A377" s="72" t="s">
        <v>15735</v>
      </c>
      <c r="B377" s="72" t="s">
        <v>16146</v>
      </c>
      <c r="C377" s="72" t="s">
        <v>15641</v>
      </c>
      <c r="D377" s="72" t="s">
        <v>15251</v>
      </c>
      <c r="E377" s="72" t="s">
        <v>6932</v>
      </c>
      <c r="F377" s="72" t="s">
        <v>15280</v>
      </c>
      <c r="G377" s="45"/>
      <c r="H377" s="45"/>
      <c r="I377" s="45"/>
      <c r="J377" s="45"/>
    </row>
    <row r="378" spans="1:10" ht="14.1" customHeight="1" x14ac:dyDescent="0.2">
      <c r="A378" s="77">
        <v>44121615</v>
      </c>
      <c r="B378" s="69" t="str">
        <f t="shared" ref="B378:B421" ca="1" si="20">IFERROR(INDEX(UNSPSCDes,MATCH(INDIRECT(ADDRESS(ROW(),COLUMN()-1,4)),UNSPSCCode,0)),"")</f>
        <v>Grapadoras</v>
      </c>
      <c r="C378" s="77" t="s">
        <v>1327</v>
      </c>
      <c r="D378" s="77">
        <v>3</v>
      </c>
      <c r="E378" s="71">
        <v>1300</v>
      </c>
      <c r="F378" s="70">
        <f t="shared" ref="F378:F419" ca="1" si="21">INDIRECT(ADDRESS(ROW(),COLUMN()-2,4))*INDIRECT(ADDRESS(ROW(),COLUMN()-1,4))</f>
        <v>3900</v>
      </c>
      <c r="G378" s="45"/>
      <c r="H378" s="45"/>
      <c r="I378" s="45"/>
      <c r="J378" s="45"/>
    </row>
    <row r="379" spans="1:10" ht="14.1" customHeight="1" x14ac:dyDescent="0.2">
      <c r="A379" s="77">
        <v>44122107</v>
      </c>
      <c r="B379" s="69" t="str">
        <f t="shared" ca="1" si="20"/>
        <v>Grapas</v>
      </c>
      <c r="C379" s="77" t="s">
        <v>16988</v>
      </c>
      <c r="D379" s="77">
        <v>1</v>
      </c>
      <c r="E379" s="71">
        <v>1700</v>
      </c>
      <c r="F379" s="70">
        <f t="shared" ca="1" si="21"/>
        <v>1700</v>
      </c>
      <c r="G379" s="45"/>
      <c r="H379" s="45" t="str">
        <f>C371</f>
        <v>Bienes</v>
      </c>
      <c r="I379" s="45" t="str">
        <f>E371</f>
        <v>SI</v>
      </c>
      <c r="J379" s="45" t="str">
        <f>D371</f>
        <v>Compra Menor</v>
      </c>
    </row>
    <row r="380" spans="1:10" ht="14.1" customHeight="1" x14ac:dyDescent="0.25">
      <c r="A380" s="77">
        <v>44121613</v>
      </c>
      <c r="B380" s="69" t="str">
        <f t="shared" ca="1" si="20"/>
        <v>Removedores de grapas (saca ganchos)</v>
      </c>
      <c r="C380" s="77" t="s">
        <v>1327</v>
      </c>
      <c r="D380" s="77">
        <v>3</v>
      </c>
      <c r="E380" s="71">
        <v>700</v>
      </c>
      <c r="F380" s="70">
        <f t="shared" ca="1" si="21"/>
        <v>2100</v>
      </c>
    </row>
    <row r="381" spans="1:10" ht="14.1" customHeight="1" x14ac:dyDescent="0.25">
      <c r="A381" s="77">
        <v>44122104</v>
      </c>
      <c r="B381" s="69" t="str">
        <f t="shared" ca="1" si="20"/>
        <v>Clips para papel</v>
      </c>
      <c r="C381" s="77" t="s">
        <v>16988</v>
      </c>
      <c r="D381" s="77">
        <v>2</v>
      </c>
      <c r="E381" s="71">
        <v>230</v>
      </c>
      <c r="F381" s="70">
        <f t="shared" ca="1" si="21"/>
        <v>460</v>
      </c>
    </row>
    <row r="382" spans="1:10" ht="14.1" customHeight="1" x14ac:dyDescent="0.25">
      <c r="A382" s="77">
        <v>44111611</v>
      </c>
      <c r="B382" s="69" t="str">
        <f t="shared" ca="1" si="20"/>
        <v>Clips para billetes</v>
      </c>
      <c r="C382" s="77" t="s">
        <v>16988</v>
      </c>
      <c r="D382" s="77">
        <v>45</v>
      </c>
      <c r="E382" s="71">
        <v>55</v>
      </c>
      <c r="F382" s="70">
        <f t="shared" ca="1" si="21"/>
        <v>2475</v>
      </c>
    </row>
    <row r="383" spans="1:10" ht="14.1" customHeight="1" x14ac:dyDescent="0.25">
      <c r="A383" s="77">
        <v>44121618</v>
      </c>
      <c r="B383" s="69" t="str">
        <f t="shared" ca="1" si="20"/>
        <v>Tijeras</v>
      </c>
      <c r="C383" s="77" t="s">
        <v>1449</v>
      </c>
      <c r="D383" s="77">
        <v>2</v>
      </c>
      <c r="E383" s="71">
        <v>350</v>
      </c>
      <c r="F383" s="70">
        <f t="shared" ca="1" si="21"/>
        <v>700</v>
      </c>
    </row>
    <row r="384" spans="1:10" ht="14.1" customHeight="1" x14ac:dyDescent="0.25">
      <c r="A384" s="77">
        <v>44101707</v>
      </c>
      <c r="B384" s="69" t="str">
        <f t="shared" ca="1" si="20"/>
        <v>Unidades de grapadoras</v>
      </c>
      <c r="C384" s="77" t="s">
        <v>1327</v>
      </c>
      <c r="D384" s="77">
        <v>3</v>
      </c>
      <c r="E384" s="71">
        <v>800</v>
      </c>
      <c r="F384" s="70">
        <f t="shared" ca="1" si="21"/>
        <v>2400</v>
      </c>
    </row>
    <row r="385" spans="1:6" ht="14.1" customHeight="1" x14ac:dyDescent="0.25">
      <c r="A385" s="77">
        <v>44121701</v>
      </c>
      <c r="B385" s="69" t="str">
        <f t="shared" ca="1" si="20"/>
        <v>Bolígrafos</v>
      </c>
      <c r="C385" s="77" t="s">
        <v>1327</v>
      </c>
      <c r="D385" s="77">
        <v>40</v>
      </c>
      <c r="E385" s="71">
        <v>60</v>
      </c>
      <c r="F385" s="70">
        <f t="shared" ca="1" si="21"/>
        <v>2400</v>
      </c>
    </row>
    <row r="386" spans="1:6" ht="13.5" customHeight="1" x14ac:dyDescent="0.25">
      <c r="A386" s="77">
        <v>44121706</v>
      </c>
      <c r="B386" s="69" t="str">
        <f t="shared" ca="1" si="20"/>
        <v>Lápices de madera</v>
      </c>
      <c r="C386" s="77" t="s">
        <v>1327</v>
      </c>
      <c r="D386" s="77">
        <v>7</v>
      </c>
      <c r="E386" s="71">
        <v>40</v>
      </c>
      <c r="F386" s="70">
        <f t="shared" ca="1" si="21"/>
        <v>280</v>
      </c>
    </row>
    <row r="387" spans="1:6" ht="14.1" customHeight="1" x14ac:dyDescent="0.25">
      <c r="A387" s="79">
        <v>31201512</v>
      </c>
      <c r="B387" s="69" t="str">
        <f t="shared" ca="1" si="20"/>
        <v>Cinta transparente</v>
      </c>
      <c r="C387" s="77" t="s">
        <v>435</v>
      </c>
      <c r="D387" s="77">
        <v>4</v>
      </c>
      <c r="E387" s="71">
        <v>590</v>
      </c>
      <c r="F387" s="70">
        <f t="shared" ca="1" si="21"/>
        <v>2360</v>
      </c>
    </row>
    <row r="388" spans="1:6" ht="14.1" customHeight="1" x14ac:dyDescent="0.25">
      <c r="A388" s="77">
        <v>43201806</v>
      </c>
      <c r="B388" s="69" t="str">
        <f t="shared" ca="1" si="20"/>
        <v>Series de cintas</v>
      </c>
      <c r="C388" s="77" t="s">
        <v>1327</v>
      </c>
      <c r="D388" s="77">
        <v>3</v>
      </c>
      <c r="E388" s="71">
        <v>456</v>
      </c>
      <c r="F388" s="70">
        <f t="shared" ca="1" si="21"/>
        <v>1368</v>
      </c>
    </row>
    <row r="389" spans="1:6" ht="14.1" customHeight="1" x14ac:dyDescent="0.25">
      <c r="A389" s="77">
        <v>53102509</v>
      </c>
      <c r="B389" s="69" t="str">
        <f t="shared" ca="1" si="20"/>
        <v>Ligas</v>
      </c>
      <c r="C389" s="77" t="s">
        <v>1449</v>
      </c>
      <c r="D389" s="77">
        <v>5</v>
      </c>
      <c r="E389" s="71">
        <v>20</v>
      </c>
      <c r="F389" s="70">
        <f t="shared" ca="1" si="21"/>
        <v>100</v>
      </c>
    </row>
    <row r="390" spans="1:6" ht="14.1" customHeight="1" x14ac:dyDescent="0.25">
      <c r="A390" s="77">
        <v>14111530</v>
      </c>
      <c r="B390" s="69" t="str">
        <f t="shared" ca="1" si="20"/>
        <v>Papel de notas autoadhesivas</v>
      </c>
      <c r="C390" s="77" t="s">
        <v>16988</v>
      </c>
      <c r="D390" s="77">
        <v>3</v>
      </c>
      <c r="E390" s="71">
        <v>930</v>
      </c>
      <c r="F390" s="70">
        <f t="shared" ca="1" si="21"/>
        <v>2790</v>
      </c>
    </row>
    <row r="391" spans="1:6" ht="14.1" customHeight="1" x14ac:dyDescent="0.25">
      <c r="A391" s="79">
        <v>60121535</v>
      </c>
      <c r="B391" s="69" t="str">
        <f t="shared" ca="1" si="20"/>
        <v>Borradores de goma</v>
      </c>
      <c r="C391" s="77" t="s">
        <v>435</v>
      </c>
      <c r="D391" s="77">
        <v>3</v>
      </c>
      <c r="E391" s="71">
        <v>80</v>
      </c>
      <c r="F391" s="70">
        <f t="shared" ca="1" si="21"/>
        <v>240</v>
      </c>
    </row>
    <row r="392" spans="1:6" ht="14.1" customHeight="1" x14ac:dyDescent="0.25">
      <c r="A392" s="77">
        <v>55121503</v>
      </c>
      <c r="B392" s="69" t="str">
        <f t="shared" ca="1" si="20"/>
        <v>Etiquetas de identificación</v>
      </c>
      <c r="C392" s="77" t="s">
        <v>4735</v>
      </c>
      <c r="D392" s="77">
        <v>14</v>
      </c>
      <c r="E392" s="71">
        <v>550</v>
      </c>
      <c r="F392" s="70">
        <f t="shared" ca="1" si="21"/>
        <v>7700</v>
      </c>
    </row>
    <row r="393" spans="1:6" ht="14.1" customHeight="1" x14ac:dyDescent="0.25">
      <c r="A393" s="77">
        <v>44122011</v>
      </c>
      <c r="B393" s="69" t="str">
        <f t="shared" ca="1" si="20"/>
        <v>Folders</v>
      </c>
      <c r="C393" s="77" t="s">
        <v>16988</v>
      </c>
      <c r="D393" s="77">
        <v>4</v>
      </c>
      <c r="E393" s="71">
        <v>850</v>
      </c>
      <c r="F393" s="70">
        <f t="shared" ca="1" si="21"/>
        <v>3400</v>
      </c>
    </row>
    <row r="394" spans="1:6" ht="14.1" customHeight="1" x14ac:dyDescent="0.25">
      <c r="A394" s="79">
        <v>14111535</v>
      </c>
      <c r="B394" s="69" t="str">
        <f t="shared" ca="1" si="20"/>
        <v>Papeles para telégrafo</v>
      </c>
      <c r="C394" s="77" t="s">
        <v>1449</v>
      </c>
      <c r="D394" s="77">
        <v>10</v>
      </c>
      <c r="E394" s="71">
        <v>80</v>
      </c>
      <c r="F394" s="70">
        <f t="shared" ca="1" si="21"/>
        <v>800</v>
      </c>
    </row>
    <row r="395" spans="1:6" ht="14.1" customHeight="1" x14ac:dyDescent="0.25">
      <c r="A395" s="77">
        <v>60121512</v>
      </c>
      <c r="B395" s="69" t="str">
        <f t="shared" ca="1" si="20"/>
        <v>Crayones de acuarela</v>
      </c>
      <c r="C395" s="77" t="s">
        <v>1327</v>
      </c>
      <c r="D395" s="77">
        <v>18</v>
      </c>
      <c r="E395" s="71">
        <v>120</v>
      </c>
      <c r="F395" s="70">
        <f t="shared" ca="1" si="21"/>
        <v>2160</v>
      </c>
    </row>
    <row r="396" spans="1:6" ht="14.1" customHeight="1" x14ac:dyDescent="0.25">
      <c r="A396" s="77">
        <v>44121716</v>
      </c>
      <c r="B396" s="69" t="str">
        <f t="shared" ca="1" si="20"/>
        <v>Resaltadores</v>
      </c>
      <c r="C396" s="77" t="s">
        <v>1327</v>
      </c>
      <c r="D396" s="77">
        <v>23</v>
      </c>
      <c r="E396" s="71">
        <v>145</v>
      </c>
      <c r="F396" s="70">
        <f t="shared" ca="1" si="21"/>
        <v>3335</v>
      </c>
    </row>
    <row r="397" spans="1:6" ht="14.1" customHeight="1" x14ac:dyDescent="0.25">
      <c r="A397" s="77">
        <v>31201610</v>
      </c>
      <c r="B397" s="69" t="str">
        <f t="shared" ca="1" si="20"/>
        <v>Pegamentos</v>
      </c>
      <c r="C397" s="77" t="s">
        <v>1327</v>
      </c>
      <c r="D397" s="77">
        <v>1</v>
      </c>
      <c r="E397" s="71">
        <v>700</v>
      </c>
      <c r="F397" s="70">
        <f t="shared" ca="1" si="21"/>
        <v>700</v>
      </c>
    </row>
    <row r="398" spans="1:6" ht="14.1" customHeight="1" x14ac:dyDescent="0.25">
      <c r="A398" s="77">
        <v>41111604</v>
      </c>
      <c r="B398" s="69" t="str">
        <f t="shared" ca="1" si="20"/>
        <v>Reglas</v>
      </c>
      <c r="C398" s="77" t="s">
        <v>1327</v>
      </c>
      <c r="D398" s="77">
        <v>2</v>
      </c>
      <c r="E398" s="71">
        <v>65</v>
      </c>
      <c r="F398" s="70">
        <f t="shared" ca="1" si="21"/>
        <v>130</v>
      </c>
    </row>
    <row r="399" spans="1:6" ht="14.1" customHeight="1" x14ac:dyDescent="0.25">
      <c r="A399" s="79">
        <v>44122005</v>
      </c>
      <c r="B399" s="69" t="str">
        <f t="shared" ca="1" si="20"/>
        <v>Cubiertas para revistas o libros</v>
      </c>
      <c r="C399" s="77" t="s">
        <v>16988</v>
      </c>
      <c r="D399" s="77">
        <v>18</v>
      </c>
      <c r="E399" s="71">
        <v>210</v>
      </c>
      <c r="F399" s="70">
        <f t="shared" ca="1" si="21"/>
        <v>3780</v>
      </c>
    </row>
    <row r="400" spans="1:6" ht="14.1" customHeight="1" x14ac:dyDescent="0.25">
      <c r="A400" s="79">
        <v>44103504</v>
      </c>
      <c r="B400" s="69" t="str">
        <f t="shared" ca="1" si="20"/>
        <v>Alambres o espirales de encuadernación</v>
      </c>
      <c r="C400" s="77" t="s">
        <v>16988</v>
      </c>
      <c r="D400" s="77">
        <v>5</v>
      </c>
      <c r="E400" s="71">
        <v>700</v>
      </c>
      <c r="F400" s="70">
        <f t="shared" ca="1" si="21"/>
        <v>3500</v>
      </c>
    </row>
    <row r="401" spans="1:6" ht="14.1" customHeight="1" x14ac:dyDescent="0.25">
      <c r="A401" s="79">
        <v>42201832</v>
      </c>
      <c r="B401" s="69" t="str">
        <f t="shared" ca="1" si="20"/>
        <v>Cubiertas de casetes o película radiográfica</v>
      </c>
      <c r="C401" s="77" t="s">
        <v>1449</v>
      </c>
      <c r="D401" s="77">
        <v>100</v>
      </c>
      <c r="E401" s="71">
        <v>47</v>
      </c>
      <c r="F401" s="70">
        <f t="shared" ca="1" si="21"/>
        <v>4700</v>
      </c>
    </row>
    <row r="402" spans="1:6" ht="14.1" customHeight="1" x14ac:dyDescent="0.25">
      <c r="A402" s="77">
        <v>14111507</v>
      </c>
      <c r="B402" s="69" t="str">
        <f t="shared" ca="1" si="20"/>
        <v>Papel para impresora o fotocopiadora</v>
      </c>
      <c r="C402" s="77" t="s">
        <v>8725</v>
      </c>
      <c r="D402" s="77">
        <v>750</v>
      </c>
      <c r="E402" s="71">
        <v>150</v>
      </c>
      <c r="F402" s="70">
        <f t="shared" ca="1" si="21"/>
        <v>112500</v>
      </c>
    </row>
    <row r="403" spans="1:6" ht="14.1" customHeight="1" x14ac:dyDescent="0.25">
      <c r="A403" s="79">
        <v>43201810</v>
      </c>
      <c r="B403" s="69" t="str">
        <f t="shared" ca="1" si="20"/>
        <v>Disco versátil digital dvd de sólo lectura</v>
      </c>
      <c r="C403" s="77" t="s">
        <v>1449</v>
      </c>
      <c r="D403" s="77">
        <v>100</v>
      </c>
      <c r="E403" s="71">
        <v>15</v>
      </c>
      <c r="F403" s="70">
        <f t="shared" ca="1" si="21"/>
        <v>1500</v>
      </c>
    </row>
    <row r="404" spans="1:6" ht="14.1" customHeight="1" x14ac:dyDescent="0.25">
      <c r="A404" s="77">
        <v>14111515</v>
      </c>
      <c r="B404" s="69" t="str">
        <f t="shared" ca="1" si="20"/>
        <v>Papel para sumadora o máquina registradora</v>
      </c>
      <c r="C404" s="77" t="s">
        <v>16988</v>
      </c>
      <c r="D404" s="77">
        <v>12</v>
      </c>
      <c r="E404" s="71">
        <v>1325</v>
      </c>
      <c r="F404" s="70">
        <f t="shared" ca="1" si="21"/>
        <v>15900</v>
      </c>
    </row>
    <row r="405" spans="1:6" ht="14.1" customHeight="1" x14ac:dyDescent="0.25">
      <c r="A405" s="77">
        <v>44122003</v>
      </c>
      <c r="B405" s="69" t="str">
        <f t="shared" ca="1" si="20"/>
        <v>Carpetas</v>
      </c>
      <c r="C405" s="77" t="s">
        <v>1327</v>
      </c>
      <c r="D405" s="77">
        <v>16</v>
      </c>
      <c r="E405" s="71">
        <v>2040</v>
      </c>
      <c r="F405" s="70">
        <f t="shared" ca="1" si="21"/>
        <v>32640</v>
      </c>
    </row>
    <row r="406" spans="1:6" ht="14.1" customHeight="1" x14ac:dyDescent="0.25">
      <c r="A406" s="79">
        <v>44122025</v>
      </c>
      <c r="B406" s="69" t="str">
        <f t="shared" ca="1" si="20"/>
        <v>Bolsillos de carpetas o accesorios</v>
      </c>
      <c r="C406" s="77" t="s">
        <v>1449</v>
      </c>
      <c r="D406" s="77">
        <v>1000</v>
      </c>
      <c r="E406" s="71">
        <v>60</v>
      </c>
      <c r="F406" s="70">
        <f t="shared" ca="1" si="21"/>
        <v>60000</v>
      </c>
    </row>
    <row r="407" spans="1:6" ht="13.5" customHeight="1" x14ac:dyDescent="0.25">
      <c r="A407" s="77">
        <v>44101805</v>
      </c>
      <c r="B407" s="69" t="str">
        <f t="shared" ca="1" si="20"/>
        <v>Cintas para calculadoras</v>
      </c>
      <c r="C407" s="77" t="s">
        <v>1449</v>
      </c>
      <c r="D407" s="77">
        <v>8</v>
      </c>
      <c r="E407" s="71">
        <v>200</v>
      </c>
      <c r="F407" s="70">
        <f t="shared" ca="1" si="21"/>
        <v>1600</v>
      </c>
    </row>
    <row r="408" spans="1:6" ht="13.5" customHeight="1" x14ac:dyDescent="0.25">
      <c r="A408" s="77">
        <v>44122105</v>
      </c>
      <c r="B408" s="69" t="str">
        <f t="shared" ca="1" si="20"/>
        <v>Clips para carpetas o bulldog</v>
      </c>
      <c r="C408" s="77" t="s">
        <v>16988</v>
      </c>
      <c r="D408" s="77">
        <v>6</v>
      </c>
      <c r="E408" s="71">
        <v>115</v>
      </c>
      <c r="F408" s="70">
        <f t="shared" ca="1" si="21"/>
        <v>690</v>
      </c>
    </row>
    <row r="409" spans="1:6" ht="13.5" customHeight="1" x14ac:dyDescent="0.25">
      <c r="A409" s="77">
        <v>39121719</v>
      </c>
      <c r="B409" s="69" t="str">
        <f t="shared" ca="1" si="20"/>
        <v>Protectores</v>
      </c>
      <c r="C409" s="77" t="s">
        <v>16988</v>
      </c>
      <c r="D409" s="77">
        <v>2</v>
      </c>
      <c r="E409" s="71">
        <v>1100</v>
      </c>
      <c r="F409" s="70">
        <f t="shared" ca="1" si="21"/>
        <v>2200</v>
      </c>
    </row>
    <row r="410" spans="1:6" ht="13.5" customHeight="1" x14ac:dyDescent="0.25">
      <c r="A410" s="77">
        <v>43202001</v>
      </c>
      <c r="B410" s="69" t="str">
        <f t="shared" ca="1" si="20"/>
        <v>Discos compactos cd</v>
      </c>
      <c r="C410" s="77" t="s">
        <v>1449</v>
      </c>
      <c r="D410" s="77">
        <v>300</v>
      </c>
      <c r="E410" s="71">
        <v>10</v>
      </c>
      <c r="F410" s="70">
        <f t="shared" ca="1" si="21"/>
        <v>3000</v>
      </c>
    </row>
    <row r="411" spans="1:6" ht="13.5" customHeight="1" x14ac:dyDescent="0.25">
      <c r="A411" s="77">
        <v>14111514</v>
      </c>
      <c r="B411" s="69" t="str">
        <f t="shared" ca="1" si="20"/>
        <v>Blocs o cuadernos de papel</v>
      </c>
      <c r="C411" s="77" t="s">
        <v>1449</v>
      </c>
      <c r="D411" s="77">
        <v>300</v>
      </c>
      <c r="E411" s="71">
        <v>45</v>
      </c>
      <c r="F411" s="70">
        <f t="shared" ca="1" si="21"/>
        <v>13500</v>
      </c>
    </row>
    <row r="412" spans="1:6" ht="14.1" customHeight="1" x14ac:dyDescent="0.25">
      <c r="A412" s="79">
        <v>43232503</v>
      </c>
      <c r="B412" s="69" t="str">
        <f t="shared" ca="1" si="20"/>
        <v>Correctores de ortografía</v>
      </c>
      <c r="C412" s="77" t="s">
        <v>1327</v>
      </c>
      <c r="D412" s="77">
        <v>2</v>
      </c>
      <c r="E412" s="71">
        <v>720</v>
      </c>
      <c r="F412" s="70">
        <f t="shared" ca="1" si="21"/>
        <v>1440</v>
      </c>
    </row>
    <row r="413" spans="1:6" ht="13.5" customHeight="1" x14ac:dyDescent="0.25">
      <c r="A413" s="77">
        <v>44122012</v>
      </c>
      <c r="B413" s="69" t="str">
        <f t="shared" ca="1" si="20"/>
        <v>Portapapeles</v>
      </c>
      <c r="C413" s="77" t="s">
        <v>1327</v>
      </c>
      <c r="D413" s="77">
        <v>2</v>
      </c>
      <c r="E413" s="71">
        <v>780</v>
      </c>
      <c r="F413" s="70">
        <f t="shared" ca="1" si="21"/>
        <v>1560</v>
      </c>
    </row>
    <row r="414" spans="1:6" ht="13.5" customHeight="1" x14ac:dyDescent="0.25">
      <c r="A414" s="77"/>
      <c r="B414" s="69" t="str">
        <f t="shared" ca="1" si="20"/>
        <v/>
      </c>
      <c r="C414" s="77"/>
      <c r="D414" s="77"/>
      <c r="E414" s="71"/>
      <c r="F414" s="70">
        <f t="shared" ca="1" si="21"/>
        <v>0</v>
      </c>
    </row>
    <row r="415" spans="1:6" ht="13.5" customHeight="1" x14ac:dyDescent="0.25">
      <c r="A415" s="77"/>
      <c r="B415" s="69" t="str">
        <f t="shared" ca="1" si="20"/>
        <v/>
      </c>
      <c r="C415" s="77"/>
      <c r="D415" s="77"/>
      <c r="E415" s="71"/>
      <c r="F415" s="70">
        <f t="shared" ca="1" si="21"/>
        <v>0</v>
      </c>
    </row>
    <row r="416" spans="1:6" ht="13.5" customHeight="1" x14ac:dyDescent="0.25">
      <c r="A416" s="77"/>
      <c r="B416" s="69" t="str">
        <f t="shared" ca="1" si="20"/>
        <v/>
      </c>
      <c r="C416" s="77"/>
      <c r="D416" s="77"/>
      <c r="E416" s="71"/>
      <c r="F416" s="70">
        <f t="shared" ca="1" si="21"/>
        <v>0</v>
      </c>
    </row>
    <row r="417" spans="1:10" ht="14.1" customHeight="1" x14ac:dyDescent="0.25">
      <c r="A417" s="77"/>
      <c r="B417" s="69" t="str">
        <f t="shared" ca="1" si="20"/>
        <v/>
      </c>
      <c r="C417" s="77"/>
      <c r="D417" s="77"/>
      <c r="E417" s="71"/>
      <c r="F417" s="70">
        <f t="shared" ca="1" si="21"/>
        <v>0</v>
      </c>
    </row>
    <row r="418" spans="1:10" ht="14.1" customHeight="1" x14ac:dyDescent="0.25">
      <c r="A418" s="77"/>
      <c r="B418" s="69" t="str">
        <f t="shared" ca="1" si="20"/>
        <v/>
      </c>
      <c r="C418" s="77"/>
      <c r="D418" s="77"/>
      <c r="E418" s="71"/>
      <c r="F418" s="70">
        <f t="shared" ca="1" si="21"/>
        <v>0</v>
      </c>
    </row>
    <row r="419" spans="1:10" ht="14.1" customHeight="1" x14ac:dyDescent="0.25">
      <c r="A419" s="77"/>
      <c r="B419" s="69" t="str">
        <f t="shared" ca="1" si="20"/>
        <v/>
      </c>
      <c r="C419" s="77"/>
      <c r="D419" s="77"/>
      <c r="E419" s="71"/>
      <c r="F419" s="70">
        <f t="shared" ca="1" si="21"/>
        <v>0</v>
      </c>
    </row>
    <row r="420" spans="1:10" ht="14.1" customHeight="1" x14ac:dyDescent="0.25">
      <c r="A420" s="77"/>
      <c r="B420" s="69" t="str">
        <f t="shared" ca="1" si="20"/>
        <v/>
      </c>
      <c r="C420" s="77"/>
      <c r="D420" s="77"/>
      <c r="E420" s="71"/>
      <c r="F420" s="70"/>
    </row>
    <row r="421" spans="1:10" ht="14.1" customHeight="1" x14ac:dyDescent="0.25">
      <c r="A421" s="77"/>
      <c r="B421" s="69" t="str">
        <f t="shared" ca="1" si="20"/>
        <v/>
      </c>
      <c r="C421" s="77"/>
      <c r="D421" s="77"/>
      <c r="E421" s="71"/>
      <c r="F421" s="70"/>
    </row>
    <row r="422" spans="1:10" ht="14.1" customHeight="1" x14ac:dyDescent="0.2">
      <c r="A422" s="45"/>
      <c r="B422" s="45"/>
      <c r="C422" s="45"/>
      <c r="D422" s="45"/>
      <c r="E422" s="73" t="s">
        <v>12550</v>
      </c>
      <c r="F422" s="74">
        <f ca="1">SUM(Table316[MONTO TOTAL ESTIMADO])</f>
        <v>300008</v>
      </c>
    </row>
    <row r="423" spans="1:10" ht="14.1" customHeight="1" thickBot="1" x14ac:dyDescent="0.3">
      <c r="A423" s="81"/>
      <c r="B423" s="69"/>
      <c r="C423" s="78"/>
      <c r="D423" s="77"/>
      <c r="E423" s="71"/>
      <c r="F423" s="70"/>
    </row>
    <row r="424" spans="1:10" ht="33.75" customHeight="1" thickBot="1" x14ac:dyDescent="0.25">
      <c r="A424" s="64" t="s">
        <v>16382</v>
      </c>
      <c r="B424" s="64" t="s">
        <v>161</v>
      </c>
      <c r="C424" s="64" t="s">
        <v>11723</v>
      </c>
      <c r="D424" s="64" t="s">
        <v>14378</v>
      </c>
      <c r="E424" s="64" t="s">
        <v>10961</v>
      </c>
      <c r="F424" s="64" t="s">
        <v>11094</v>
      </c>
      <c r="G424" s="45"/>
      <c r="H424" s="45"/>
      <c r="I424" s="45"/>
      <c r="J424" s="45"/>
    </row>
    <row r="425" spans="1:10" ht="13.5" customHeight="1" thickBot="1" x14ac:dyDescent="0.25">
      <c r="A425" s="85" t="s">
        <v>18842</v>
      </c>
      <c r="B425" s="80" t="s">
        <v>18839</v>
      </c>
      <c r="C425" s="80" t="s">
        <v>17798</v>
      </c>
      <c r="D425" s="85" t="s">
        <v>18846</v>
      </c>
      <c r="E425" s="80" t="s">
        <v>18840</v>
      </c>
      <c r="F425" s="66"/>
      <c r="G425" s="45"/>
      <c r="H425" s="45"/>
      <c r="I425" s="45"/>
      <c r="J425" s="45"/>
    </row>
    <row r="426" spans="1:10" ht="14.1" customHeight="1" thickBot="1" x14ac:dyDescent="0.25">
      <c r="A426" s="106" t="s">
        <v>14828</v>
      </c>
      <c r="B426" s="67" t="s">
        <v>8528</v>
      </c>
      <c r="C426" s="76">
        <v>42923</v>
      </c>
      <c r="D426" s="106" t="s">
        <v>9385</v>
      </c>
      <c r="E426" s="67" t="s">
        <v>13093</v>
      </c>
      <c r="F426" s="66" t="s">
        <v>3080</v>
      </c>
      <c r="G426" s="45"/>
      <c r="H426" s="45"/>
      <c r="I426" s="45"/>
      <c r="J426" s="45"/>
    </row>
    <row r="427" spans="1:10" ht="14.1" customHeight="1" thickBot="1" x14ac:dyDescent="0.25">
      <c r="A427" s="107"/>
      <c r="B427" s="67" t="s">
        <v>1786</v>
      </c>
      <c r="C427" s="86">
        <f>IF(C426="","",IF(AND(MONTH(C426)&gt;=1,MONTH(C426)&lt;=3),1,IF(AND(MONTH(C426)&gt;=4,MONTH(C426)&lt;=6),2,IF(AND(MONTH(C426)&gt;=7,MONTH(C426)&lt;=9),3,4))))</f>
        <v>3</v>
      </c>
      <c r="D427" s="107"/>
      <c r="E427" s="67" t="s">
        <v>2417</v>
      </c>
      <c r="F427" s="66" t="s">
        <v>11111</v>
      </c>
      <c r="G427" s="45"/>
      <c r="H427" s="45"/>
      <c r="I427" s="45"/>
      <c r="J427" s="45"/>
    </row>
    <row r="428" spans="1:10" ht="14.1" customHeight="1" thickBot="1" x14ac:dyDescent="0.25">
      <c r="A428" s="107"/>
      <c r="B428" s="67" t="s">
        <v>12942</v>
      </c>
      <c r="C428" s="76">
        <v>42928</v>
      </c>
      <c r="D428" s="107"/>
      <c r="E428" s="67" t="s">
        <v>3073</v>
      </c>
      <c r="F428" s="66" t="s">
        <v>11111</v>
      </c>
      <c r="G428" s="45"/>
      <c r="H428" s="45"/>
      <c r="I428" s="45"/>
      <c r="J428" s="45"/>
    </row>
    <row r="429" spans="1:10" ht="14.1" customHeight="1" thickBot="1" x14ac:dyDescent="0.25">
      <c r="A429" s="107"/>
      <c r="B429" s="67" t="s">
        <v>1786</v>
      </c>
      <c r="C429" s="86">
        <f>IF(C428="","",IF(AND(MONTH(C428)&gt;=1,MONTH(C428)&lt;=3),1,IF(AND(MONTH(C428)&gt;=4,MONTH(C428)&lt;=6),2,IF(AND(MONTH(C428)&gt;=7,MONTH(C428)&lt;=9),3,4))))</f>
        <v>3</v>
      </c>
      <c r="D429" s="107"/>
      <c r="E429" s="67" t="s">
        <v>13192</v>
      </c>
      <c r="F429" s="66" t="s">
        <v>11111</v>
      </c>
      <c r="G429" s="45"/>
      <c r="H429" s="45"/>
      <c r="I429" s="45"/>
      <c r="J429" s="45"/>
    </row>
    <row r="430" spans="1:10" ht="14.1" customHeight="1" thickBot="1" x14ac:dyDescent="0.25">
      <c r="A430" s="45"/>
      <c r="B430" s="45"/>
      <c r="C430" s="45"/>
      <c r="D430" s="45"/>
      <c r="E430" s="45"/>
      <c r="F430" s="45"/>
      <c r="G430" s="45"/>
      <c r="H430" s="45"/>
      <c r="I430" s="45"/>
      <c r="J430" s="45"/>
    </row>
    <row r="431" spans="1:10" ht="14.1" customHeight="1" thickBot="1" x14ac:dyDescent="0.25">
      <c r="A431" s="72" t="s">
        <v>15735</v>
      </c>
      <c r="B431" s="72" t="s">
        <v>16146</v>
      </c>
      <c r="C431" s="72" t="s">
        <v>15641</v>
      </c>
      <c r="D431" s="72" t="s">
        <v>15251</v>
      </c>
      <c r="E431" s="72" t="s">
        <v>6932</v>
      </c>
      <c r="F431" s="72" t="s">
        <v>15280</v>
      </c>
      <c r="G431" s="45"/>
      <c r="H431" s="45"/>
      <c r="I431" s="45"/>
      <c r="J431" s="45"/>
    </row>
    <row r="432" spans="1:10" ht="13.5" customHeight="1" x14ac:dyDescent="0.2">
      <c r="A432" s="77">
        <v>44121615</v>
      </c>
      <c r="B432" s="69" t="str">
        <f t="shared" ref="B432:B471" ca="1" si="22">IFERROR(INDEX(UNSPSCDes,MATCH(INDIRECT(ADDRESS(ROW(),COLUMN()-1,4)),UNSPSCCode,0)),"")</f>
        <v>Grapadoras</v>
      </c>
      <c r="C432" s="77" t="s">
        <v>1327</v>
      </c>
      <c r="D432" s="77">
        <v>3</v>
      </c>
      <c r="E432" s="71">
        <v>1300</v>
      </c>
      <c r="F432" s="70">
        <f t="shared" ref="F432:F471" ca="1" si="23">INDIRECT(ADDRESS(ROW(),COLUMN()-2,4))*INDIRECT(ADDRESS(ROW(),COLUMN()-1,4))</f>
        <v>3900</v>
      </c>
      <c r="G432" s="45"/>
      <c r="H432" s="45"/>
      <c r="I432" s="45"/>
      <c r="J432" s="45"/>
    </row>
    <row r="433" spans="1:10" ht="14.1" customHeight="1" x14ac:dyDescent="0.2">
      <c r="A433" s="77">
        <v>44122107</v>
      </c>
      <c r="B433" s="69" t="str">
        <f t="shared" ca="1" si="22"/>
        <v>Grapas</v>
      </c>
      <c r="C433" s="77" t="s">
        <v>16988</v>
      </c>
      <c r="D433" s="77">
        <v>1</v>
      </c>
      <c r="E433" s="71">
        <v>1700</v>
      </c>
      <c r="F433" s="70">
        <f t="shared" ca="1" si="23"/>
        <v>1700</v>
      </c>
      <c r="G433" s="45"/>
      <c r="H433" s="45" t="str">
        <f>C425</f>
        <v>Bienes</v>
      </c>
      <c r="I433" s="45" t="str">
        <f>E425</f>
        <v>SI</v>
      </c>
      <c r="J433" s="45" t="str">
        <f>D425</f>
        <v>Compra Menor</v>
      </c>
    </row>
    <row r="434" spans="1:10" ht="14.1" customHeight="1" x14ac:dyDescent="0.25">
      <c r="A434" s="77">
        <v>44122104</v>
      </c>
      <c r="B434" s="69" t="str">
        <f t="shared" ca="1" si="22"/>
        <v>Clips para papel</v>
      </c>
      <c r="C434" s="77" t="s">
        <v>16988</v>
      </c>
      <c r="D434" s="77">
        <v>2</v>
      </c>
      <c r="E434" s="71">
        <v>230</v>
      </c>
      <c r="F434" s="70">
        <f t="shared" ca="1" si="23"/>
        <v>460</v>
      </c>
    </row>
    <row r="435" spans="1:10" ht="14.1" customHeight="1" x14ac:dyDescent="0.25">
      <c r="A435" s="77">
        <v>44111611</v>
      </c>
      <c r="B435" s="69" t="str">
        <f t="shared" ca="1" si="22"/>
        <v>Clips para billetes</v>
      </c>
      <c r="C435" s="77" t="s">
        <v>16988</v>
      </c>
      <c r="D435" s="77">
        <v>45</v>
      </c>
      <c r="E435" s="71">
        <v>55</v>
      </c>
      <c r="F435" s="70">
        <f t="shared" ca="1" si="23"/>
        <v>2475</v>
      </c>
    </row>
    <row r="436" spans="1:10" ht="13.5" customHeight="1" x14ac:dyDescent="0.25">
      <c r="A436" s="77">
        <v>44101707</v>
      </c>
      <c r="B436" s="69" t="str">
        <f t="shared" ca="1" si="22"/>
        <v>Unidades de grapadoras</v>
      </c>
      <c r="C436" s="77" t="s">
        <v>1449</v>
      </c>
      <c r="D436" s="77">
        <v>3</v>
      </c>
      <c r="E436" s="71">
        <v>800</v>
      </c>
      <c r="F436" s="70">
        <f t="shared" ca="1" si="23"/>
        <v>2400</v>
      </c>
    </row>
    <row r="437" spans="1:10" ht="13.5" customHeight="1" x14ac:dyDescent="0.25">
      <c r="A437" s="77">
        <v>44121701</v>
      </c>
      <c r="B437" s="69" t="str">
        <f t="shared" ca="1" si="22"/>
        <v>Bolígrafos</v>
      </c>
      <c r="C437" s="77" t="s">
        <v>1327</v>
      </c>
      <c r="D437" s="77">
        <v>40</v>
      </c>
      <c r="E437" s="71">
        <v>60</v>
      </c>
      <c r="F437" s="70">
        <f t="shared" ca="1" si="23"/>
        <v>2400</v>
      </c>
    </row>
    <row r="438" spans="1:10" ht="13.5" customHeight="1" x14ac:dyDescent="0.25">
      <c r="A438" s="77">
        <v>44121706</v>
      </c>
      <c r="B438" s="69" t="str">
        <f t="shared" ca="1" si="22"/>
        <v>Lápices de madera</v>
      </c>
      <c r="C438" s="77" t="s">
        <v>1327</v>
      </c>
      <c r="D438" s="77">
        <v>7</v>
      </c>
      <c r="E438" s="71">
        <v>40</v>
      </c>
      <c r="F438" s="70">
        <f t="shared" ca="1" si="23"/>
        <v>280</v>
      </c>
    </row>
    <row r="439" spans="1:10" ht="14.1" customHeight="1" x14ac:dyDescent="0.25">
      <c r="A439" s="79">
        <v>44112005</v>
      </c>
      <c r="B439" s="69" t="str">
        <f t="shared" ca="1" si="22"/>
        <v>Libretas de citas o repuestos</v>
      </c>
      <c r="C439" s="77" t="s">
        <v>1327</v>
      </c>
      <c r="D439" s="77">
        <v>10</v>
      </c>
      <c r="E439" s="71">
        <v>190</v>
      </c>
      <c r="F439" s="70">
        <f t="shared" ca="1" si="23"/>
        <v>1900</v>
      </c>
    </row>
    <row r="440" spans="1:10" ht="14.1" customHeight="1" x14ac:dyDescent="0.25">
      <c r="A440" s="79">
        <v>31201512</v>
      </c>
      <c r="B440" s="69" t="str">
        <f t="shared" ca="1" si="22"/>
        <v>Cinta transparente</v>
      </c>
      <c r="C440" s="77" t="s">
        <v>435</v>
      </c>
      <c r="D440" s="77">
        <v>4</v>
      </c>
      <c r="E440" s="71">
        <v>590</v>
      </c>
      <c r="F440" s="70">
        <f t="shared" ca="1" si="23"/>
        <v>2360</v>
      </c>
    </row>
    <row r="441" spans="1:10" ht="14.1" customHeight="1" x14ac:dyDescent="0.25">
      <c r="A441" s="77">
        <v>43201806</v>
      </c>
      <c r="B441" s="69" t="str">
        <f t="shared" ca="1" si="22"/>
        <v>Series de cintas</v>
      </c>
      <c r="C441" s="77" t="s">
        <v>1327</v>
      </c>
      <c r="D441" s="77">
        <v>3</v>
      </c>
      <c r="E441" s="71">
        <v>456</v>
      </c>
      <c r="F441" s="70">
        <f t="shared" ca="1" si="23"/>
        <v>1368</v>
      </c>
    </row>
    <row r="442" spans="1:10" ht="14.1" customHeight="1" x14ac:dyDescent="0.25">
      <c r="A442" s="77">
        <v>53102509</v>
      </c>
      <c r="B442" s="69" t="str">
        <f t="shared" ca="1" si="22"/>
        <v>Ligas</v>
      </c>
      <c r="C442" s="77" t="s">
        <v>1449</v>
      </c>
      <c r="D442" s="77">
        <v>5</v>
      </c>
      <c r="E442" s="71">
        <v>20</v>
      </c>
      <c r="F442" s="70">
        <f t="shared" ca="1" si="23"/>
        <v>100</v>
      </c>
    </row>
    <row r="443" spans="1:10" ht="14.1" customHeight="1" x14ac:dyDescent="0.25">
      <c r="A443" s="77">
        <v>14111530</v>
      </c>
      <c r="B443" s="69" t="str">
        <f t="shared" ca="1" si="22"/>
        <v>Papel de notas autoadhesivas</v>
      </c>
      <c r="C443" s="77" t="s">
        <v>16988</v>
      </c>
      <c r="D443" s="77">
        <v>3</v>
      </c>
      <c r="E443" s="71">
        <v>930</v>
      </c>
      <c r="F443" s="70">
        <f t="shared" ca="1" si="23"/>
        <v>2790</v>
      </c>
    </row>
    <row r="444" spans="1:10" ht="14.1" customHeight="1" x14ac:dyDescent="0.25">
      <c r="A444" s="79">
        <v>14111526</v>
      </c>
      <c r="B444" s="69" t="str">
        <f t="shared" ca="1" si="22"/>
        <v>Papel libretas o libros de mensajes telefónicos</v>
      </c>
      <c r="C444" s="77" t="s">
        <v>1327</v>
      </c>
      <c r="D444" s="77">
        <v>1</v>
      </c>
      <c r="E444" s="71">
        <v>6000</v>
      </c>
      <c r="F444" s="70">
        <f t="shared" ca="1" si="23"/>
        <v>6000</v>
      </c>
    </row>
    <row r="445" spans="1:10" ht="14.1" customHeight="1" x14ac:dyDescent="0.25">
      <c r="A445" s="79">
        <v>60121535</v>
      </c>
      <c r="B445" s="69" t="str">
        <f t="shared" ca="1" si="22"/>
        <v>Borradores de goma</v>
      </c>
      <c r="C445" s="77" t="s">
        <v>435</v>
      </c>
      <c r="D445" s="77">
        <v>3</v>
      </c>
      <c r="E445" s="71">
        <v>80</v>
      </c>
      <c r="F445" s="70">
        <f t="shared" ca="1" si="23"/>
        <v>240</v>
      </c>
    </row>
    <row r="446" spans="1:10" ht="14.1" customHeight="1" x14ac:dyDescent="0.25">
      <c r="A446" s="77">
        <v>55121503</v>
      </c>
      <c r="B446" s="69" t="str">
        <f t="shared" ca="1" si="22"/>
        <v>Etiquetas de identificación</v>
      </c>
      <c r="C446" s="77" t="s">
        <v>4735</v>
      </c>
      <c r="D446" s="77">
        <v>14</v>
      </c>
      <c r="E446" s="71">
        <v>550</v>
      </c>
      <c r="F446" s="70">
        <f t="shared" ca="1" si="23"/>
        <v>7700</v>
      </c>
    </row>
    <row r="447" spans="1:10" ht="14.1" customHeight="1" x14ac:dyDescent="0.25">
      <c r="A447" s="77">
        <v>44122011</v>
      </c>
      <c r="B447" s="69" t="str">
        <f t="shared" ca="1" si="22"/>
        <v>Folders</v>
      </c>
      <c r="C447" s="77" t="s">
        <v>16988</v>
      </c>
      <c r="D447" s="77">
        <v>4</v>
      </c>
      <c r="E447" s="71">
        <v>850</v>
      </c>
      <c r="F447" s="70">
        <f t="shared" ca="1" si="23"/>
        <v>3400</v>
      </c>
    </row>
    <row r="448" spans="1:10" ht="14.1" customHeight="1" x14ac:dyDescent="0.25">
      <c r="A448" s="79">
        <v>14111535</v>
      </c>
      <c r="B448" s="69" t="str">
        <f t="shared" ca="1" si="22"/>
        <v>Papeles para telégrafo</v>
      </c>
      <c r="C448" s="77" t="s">
        <v>1449</v>
      </c>
      <c r="D448" s="77">
        <v>10</v>
      </c>
      <c r="E448" s="71">
        <v>80</v>
      </c>
      <c r="F448" s="70">
        <f t="shared" ca="1" si="23"/>
        <v>800</v>
      </c>
    </row>
    <row r="449" spans="1:6" ht="14.1" customHeight="1" x14ac:dyDescent="0.25">
      <c r="A449" s="77">
        <v>60121512</v>
      </c>
      <c r="B449" s="69" t="str">
        <f t="shared" ca="1" si="22"/>
        <v>Crayones de acuarela</v>
      </c>
      <c r="C449" s="77" t="s">
        <v>1327</v>
      </c>
      <c r="D449" s="77">
        <v>18</v>
      </c>
      <c r="E449" s="71">
        <v>120</v>
      </c>
      <c r="F449" s="70">
        <f t="shared" ca="1" si="23"/>
        <v>2160</v>
      </c>
    </row>
    <row r="450" spans="1:6" ht="14.1" customHeight="1" x14ac:dyDescent="0.25">
      <c r="A450" s="77">
        <v>44121716</v>
      </c>
      <c r="B450" s="69" t="str">
        <f t="shared" ca="1" si="22"/>
        <v>Resaltadores</v>
      </c>
      <c r="C450" s="77" t="s">
        <v>1327</v>
      </c>
      <c r="D450" s="77">
        <v>23</v>
      </c>
      <c r="E450" s="71">
        <v>145</v>
      </c>
      <c r="F450" s="70">
        <f t="shared" ca="1" si="23"/>
        <v>3335</v>
      </c>
    </row>
    <row r="451" spans="1:6" ht="14.1" customHeight="1" x14ac:dyDescent="0.25">
      <c r="A451" s="77">
        <v>31201610</v>
      </c>
      <c r="B451" s="69" t="str">
        <f t="shared" ca="1" si="22"/>
        <v>Pegamentos</v>
      </c>
      <c r="C451" s="77" t="s">
        <v>1327</v>
      </c>
      <c r="D451" s="77">
        <v>1</v>
      </c>
      <c r="E451" s="71">
        <v>700</v>
      </c>
      <c r="F451" s="70">
        <f t="shared" ca="1" si="23"/>
        <v>700</v>
      </c>
    </row>
    <row r="452" spans="1:6" ht="14.1" customHeight="1" x14ac:dyDescent="0.25">
      <c r="A452" s="77">
        <v>41111604</v>
      </c>
      <c r="B452" s="69" t="str">
        <f t="shared" ca="1" si="22"/>
        <v>Reglas</v>
      </c>
      <c r="C452" s="77" t="s">
        <v>1327</v>
      </c>
      <c r="D452" s="77">
        <v>2</v>
      </c>
      <c r="E452" s="71">
        <v>65</v>
      </c>
      <c r="F452" s="70">
        <f t="shared" ca="1" si="23"/>
        <v>130</v>
      </c>
    </row>
    <row r="453" spans="1:6" ht="14.1" customHeight="1" x14ac:dyDescent="0.25">
      <c r="A453" s="79">
        <v>44122005</v>
      </c>
      <c r="B453" s="69" t="str">
        <f t="shared" ca="1" si="22"/>
        <v>Cubiertas para revistas o libros</v>
      </c>
      <c r="C453" s="77" t="s">
        <v>16988</v>
      </c>
      <c r="D453" s="77">
        <v>18</v>
      </c>
      <c r="E453" s="71">
        <v>210</v>
      </c>
      <c r="F453" s="70">
        <f t="shared" ca="1" si="23"/>
        <v>3780</v>
      </c>
    </row>
    <row r="454" spans="1:6" ht="14.1" customHeight="1" x14ac:dyDescent="0.25">
      <c r="A454" s="77">
        <v>24102202</v>
      </c>
      <c r="B454" s="69" t="str">
        <f t="shared" ca="1" si="22"/>
        <v>Dispensadores de cinta para sellar cajas</v>
      </c>
      <c r="C454" s="77" t="s">
        <v>1327</v>
      </c>
      <c r="D454" s="77">
        <v>4</v>
      </c>
      <c r="E454" s="71">
        <v>700</v>
      </c>
      <c r="F454" s="70">
        <f t="shared" ca="1" si="23"/>
        <v>2800</v>
      </c>
    </row>
    <row r="455" spans="1:6" ht="14.1" customHeight="1" x14ac:dyDescent="0.25">
      <c r="A455" s="79">
        <v>44103504</v>
      </c>
      <c r="B455" s="69" t="str">
        <f t="shared" ca="1" si="22"/>
        <v>Alambres o espirales de encuadernación</v>
      </c>
      <c r="C455" s="77" t="s">
        <v>16988</v>
      </c>
      <c r="D455" s="77">
        <v>5</v>
      </c>
      <c r="E455" s="71">
        <v>450</v>
      </c>
      <c r="F455" s="70">
        <f t="shared" ca="1" si="23"/>
        <v>2250</v>
      </c>
    </row>
    <row r="456" spans="1:6" ht="14.1" customHeight="1" x14ac:dyDescent="0.25">
      <c r="A456" s="79">
        <v>42201832</v>
      </c>
      <c r="B456" s="69" t="str">
        <f t="shared" ca="1" si="22"/>
        <v>Cubiertas de casetes o película radiográfica</v>
      </c>
      <c r="C456" s="77" t="s">
        <v>1449</v>
      </c>
      <c r="D456" s="77">
        <v>100</v>
      </c>
      <c r="E456" s="71">
        <v>47</v>
      </c>
      <c r="F456" s="70">
        <f t="shared" ca="1" si="23"/>
        <v>4700</v>
      </c>
    </row>
    <row r="457" spans="1:6" ht="14.1" customHeight="1" x14ac:dyDescent="0.25">
      <c r="A457" s="77">
        <v>44121503</v>
      </c>
      <c r="B457" s="69" t="str">
        <f t="shared" ca="1" si="22"/>
        <v>Sobres</v>
      </c>
      <c r="C457" s="77" t="s">
        <v>16988</v>
      </c>
      <c r="D457" s="77">
        <v>6</v>
      </c>
      <c r="E457" s="71">
        <v>1650</v>
      </c>
      <c r="F457" s="70">
        <f t="shared" ca="1" si="23"/>
        <v>9900</v>
      </c>
    </row>
    <row r="458" spans="1:6" ht="14.1" customHeight="1" x14ac:dyDescent="0.25">
      <c r="A458" s="77">
        <v>14111507</v>
      </c>
      <c r="B458" s="69" t="str">
        <f t="shared" ca="1" si="22"/>
        <v>Papel para impresora o fotocopiadora</v>
      </c>
      <c r="C458" s="77" t="s">
        <v>8725</v>
      </c>
      <c r="D458" s="77">
        <v>700</v>
      </c>
      <c r="E458" s="71">
        <v>150</v>
      </c>
      <c r="F458" s="70">
        <f t="shared" ca="1" si="23"/>
        <v>105000</v>
      </c>
    </row>
    <row r="459" spans="1:6" ht="14.1" customHeight="1" x14ac:dyDescent="0.25">
      <c r="A459" s="79">
        <v>43201810</v>
      </c>
      <c r="B459" s="69" t="str">
        <f t="shared" ca="1" si="22"/>
        <v>Disco versátil digital dvd de sólo lectura</v>
      </c>
      <c r="C459" s="77" t="s">
        <v>1449</v>
      </c>
      <c r="D459" s="77">
        <v>100</v>
      </c>
      <c r="E459" s="71">
        <v>15</v>
      </c>
      <c r="F459" s="70">
        <f t="shared" ca="1" si="23"/>
        <v>1500</v>
      </c>
    </row>
    <row r="460" spans="1:6" ht="14.1" customHeight="1" x14ac:dyDescent="0.25">
      <c r="A460" s="77">
        <v>14111515</v>
      </c>
      <c r="B460" s="69" t="str">
        <f t="shared" ca="1" si="22"/>
        <v>Papel para sumadora o máquina registradora</v>
      </c>
      <c r="C460" s="77" t="s">
        <v>16988</v>
      </c>
      <c r="D460" s="77">
        <v>12</v>
      </c>
      <c r="E460" s="71">
        <v>1325</v>
      </c>
      <c r="F460" s="70">
        <f t="shared" ca="1" si="23"/>
        <v>15900</v>
      </c>
    </row>
    <row r="461" spans="1:6" ht="14.1" customHeight="1" x14ac:dyDescent="0.25">
      <c r="A461" s="77">
        <v>44122003</v>
      </c>
      <c r="B461" s="69" t="str">
        <f t="shared" ca="1" si="22"/>
        <v>Carpetas</v>
      </c>
      <c r="C461" s="77" t="s">
        <v>1327</v>
      </c>
      <c r="D461" s="77">
        <v>16</v>
      </c>
      <c r="E461" s="71">
        <v>2040</v>
      </c>
      <c r="F461" s="70">
        <f t="shared" ca="1" si="23"/>
        <v>32640</v>
      </c>
    </row>
    <row r="462" spans="1:6" ht="14.1" customHeight="1" x14ac:dyDescent="0.25">
      <c r="A462" s="79">
        <v>44122025</v>
      </c>
      <c r="B462" s="69" t="str">
        <f t="shared" ca="1" si="22"/>
        <v>Bolsillos de carpetas o accesorios</v>
      </c>
      <c r="C462" s="77" t="s">
        <v>1449</v>
      </c>
      <c r="D462" s="77">
        <v>1000</v>
      </c>
      <c r="E462" s="71">
        <v>60</v>
      </c>
      <c r="F462" s="70">
        <f t="shared" ca="1" si="23"/>
        <v>60000</v>
      </c>
    </row>
    <row r="463" spans="1:6" ht="13.5" customHeight="1" x14ac:dyDescent="0.25">
      <c r="A463" s="77">
        <v>44101805</v>
      </c>
      <c r="B463" s="69" t="str">
        <f t="shared" ca="1" si="22"/>
        <v>Cintas para calculadoras</v>
      </c>
      <c r="C463" s="77" t="s">
        <v>1449</v>
      </c>
      <c r="D463" s="77">
        <v>6</v>
      </c>
      <c r="E463" s="71">
        <v>200</v>
      </c>
      <c r="F463" s="70">
        <f t="shared" ca="1" si="23"/>
        <v>1200</v>
      </c>
    </row>
    <row r="464" spans="1:6" ht="13.5" customHeight="1" x14ac:dyDescent="0.25">
      <c r="A464" s="77">
        <v>44122105</v>
      </c>
      <c r="B464" s="69" t="str">
        <f t="shared" ca="1" si="22"/>
        <v>Clips para carpetas o bulldog</v>
      </c>
      <c r="C464" s="77" t="s">
        <v>16988</v>
      </c>
      <c r="D464" s="77">
        <v>6</v>
      </c>
      <c r="E464" s="71">
        <v>115</v>
      </c>
      <c r="F464" s="70">
        <f t="shared" ca="1" si="23"/>
        <v>690</v>
      </c>
    </row>
    <row r="465" spans="1:10" ht="13.5" customHeight="1" x14ac:dyDescent="0.25">
      <c r="A465" s="77">
        <v>60102512</v>
      </c>
      <c r="B465" s="69" t="str">
        <f t="shared" ca="1" si="22"/>
        <v>libros de recursos o actividades de numeración</v>
      </c>
      <c r="C465" s="77" t="s">
        <v>1449</v>
      </c>
      <c r="D465" s="77">
        <v>3</v>
      </c>
      <c r="E465" s="71">
        <v>200</v>
      </c>
      <c r="F465" s="70">
        <f t="shared" ca="1" si="23"/>
        <v>600</v>
      </c>
    </row>
    <row r="466" spans="1:10" ht="13.5" customHeight="1" x14ac:dyDescent="0.25">
      <c r="A466" s="77">
        <v>39121719</v>
      </c>
      <c r="B466" s="69" t="str">
        <f t="shared" ca="1" si="22"/>
        <v>Protectores</v>
      </c>
      <c r="C466" s="77" t="s">
        <v>16988</v>
      </c>
      <c r="D466" s="77">
        <v>2</v>
      </c>
      <c r="E466" s="71">
        <v>1100</v>
      </c>
      <c r="F466" s="70">
        <f t="shared" ca="1" si="23"/>
        <v>2200</v>
      </c>
    </row>
    <row r="467" spans="1:10" ht="13.5" customHeight="1" x14ac:dyDescent="0.25">
      <c r="A467" s="77">
        <v>43202001</v>
      </c>
      <c r="B467" s="69" t="str">
        <f t="shared" ca="1" si="22"/>
        <v>Discos compactos cd</v>
      </c>
      <c r="C467" s="77" t="s">
        <v>1449</v>
      </c>
      <c r="D467" s="77">
        <v>300</v>
      </c>
      <c r="E467" s="71">
        <v>10</v>
      </c>
      <c r="F467" s="70">
        <f t="shared" ca="1" si="23"/>
        <v>3000</v>
      </c>
    </row>
    <row r="468" spans="1:10" ht="13.5" customHeight="1" x14ac:dyDescent="0.25">
      <c r="A468" s="77">
        <v>14111514</v>
      </c>
      <c r="B468" s="69" t="str">
        <f t="shared" ca="1" si="22"/>
        <v>Blocs o cuadernos de papel</v>
      </c>
      <c r="C468" s="77" t="s">
        <v>1449</v>
      </c>
      <c r="D468" s="77">
        <v>300</v>
      </c>
      <c r="E468" s="71">
        <v>45</v>
      </c>
      <c r="F468" s="70">
        <f t="shared" ca="1" si="23"/>
        <v>13500</v>
      </c>
    </row>
    <row r="469" spans="1:10" ht="14.1" customHeight="1" x14ac:dyDescent="0.25">
      <c r="A469" s="79">
        <v>43232503</v>
      </c>
      <c r="B469" s="69" t="str">
        <f t="shared" ca="1" si="22"/>
        <v>Correctores de ortografía</v>
      </c>
      <c r="C469" s="77" t="s">
        <v>1327</v>
      </c>
      <c r="D469" s="77">
        <v>2</v>
      </c>
      <c r="E469" s="71">
        <v>720</v>
      </c>
      <c r="F469" s="70">
        <f t="shared" ca="1" si="23"/>
        <v>1440</v>
      </c>
    </row>
    <row r="470" spans="1:10" ht="14.1" customHeight="1" x14ac:dyDescent="0.25">
      <c r="A470" s="77">
        <v>44122012</v>
      </c>
      <c r="B470" s="69" t="str">
        <f t="shared" ca="1" si="22"/>
        <v>Portapapeles</v>
      </c>
      <c r="C470" s="77" t="s">
        <v>1327</v>
      </c>
      <c r="D470" s="77">
        <v>2</v>
      </c>
      <c r="E470" s="71">
        <v>780</v>
      </c>
      <c r="F470" s="70">
        <f t="shared" ca="1" si="23"/>
        <v>1560</v>
      </c>
    </row>
    <row r="471" spans="1:10" ht="14.1" customHeight="1" x14ac:dyDescent="0.25">
      <c r="A471" s="77"/>
      <c r="B471" s="69" t="str">
        <f t="shared" ca="1" si="22"/>
        <v/>
      </c>
      <c r="C471" s="77"/>
      <c r="D471" s="77"/>
      <c r="E471" s="71"/>
      <c r="F471" s="70">
        <f t="shared" ca="1" si="23"/>
        <v>0</v>
      </c>
    </row>
    <row r="472" spans="1:10" ht="14.1" customHeight="1" x14ac:dyDescent="0.2">
      <c r="A472" s="45"/>
      <c r="B472" s="45"/>
      <c r="C472" s="45"/>
      <c r="D472" s="45"/>
      <c r="E472" s="73" t="s">
        <v>12550</v>
      </c>
      <c r="F472" s="74">
        <f ca="1">SUM(Table317[MONTO TOTAL ESTIMADO])</f>
        <v>309258</v>
      </c>
    </row>
    <row r="473" spans="1:10" ht="14.1" customHeight="1" thickBot="1" x14ac:dyDescent="0.3">
      <c r="A473" s="81"/>
      <c r="B473" s="69"/>
      <c r="C473" s="78"/>
      <c r="D473" s="77"/>
      <c r="E473" s="71"/>
      <c r="F473" s="70"/>
    </row>
    <row r="474" spans="1:10" ht="33.75" customHeight="1" thickBot="1" x14ac:dyDescent="0.25">
      <c r="A474" s="64" t="s">
        <v>16382</v>
      </c>
      <c r="B474" s="64" t="s">
        <v>161</v>
      </c>
      <c r="C474" s="64" t="s">
        <v>11723</v>
      </c>
      <c r="D474" s="64" t="s">
        <v>14378</v>
      </c>
      <c r="E474" s="64" t="s">
        <v>10961</v>
      </c>
      <c r="F474" s="64" t="s">
        <v>11094</v>
      </c>
      <c r="G474" s="45"/>
      <c r="H474" s="45"/>
      <c r="I474" s="45"/>
      <c r="J474" s="45"/>
    </row>
    <row r="475" spans="1:10" ht="13.5" customHeight="1" thickBot="1" x14ac:dyDescent="0.25">
      <c r="A475" s="85" t="s">
        <v>18842</v>
      </c>
      <c r="B475" s="80" t="s">
        <v>18839</v>
      </c>
      <c r="C475" s="80" t="s">
        <v>17798</v>
      </c>
      <c r="D475" s="85" t="s">
        <v>18846</v>
      </c>
      <c r="E475" s="66" t="s">
        <v>18834</v>
      </c>
      <c r="F475" s="66"/>
      <c r="G475" s="45"/>
      <c r="H475" s="45"/>
      <c r="I475" s="45"/>
      <c r="J475" s="45"/>
    </row>
    <row r="476" spans="1:10" ht="14.1" customHeight="1" thickBot="1" x14ac:dyDescent="0.25">
      <c r="A476" s="106" t="s">
        <v>14828</v>
      </c>
      <c r="B476" s="67" t="s">
        <v>8528</v>
      </c>
      <c r="C476" s="76">
        <v>43012</v>
      </c>
      <c r="D476" s="106" t="s">
        <v>9385</v>
      </c>
      <c r="E476" s="67" t="s">
        <v>13093</v>
      </c>
      <c r="F476" s="66" t="s">
        <v>3080</v>
      </c>
      <c r="G476" s="45"/>
      <c r="H476" s="45"/>
      <c r="I476" s="45"/>
      <c r="J476" s="45"/>
    </row>
    <row r="477" spans="1:10" ht="14.1" customHeight="1" thickBot="1" x14ac:dyDescent="0.25">
      <c r="A477" s="107"/>
      <c r="B477" s="67" t="s">
        <v>1786</v>
      </c>
      <c r="C477" s="86">
        <f>IF(C476="","",IF(AND(MONTH(C476)&gt;=1,MONTH(C476)&lt;=3),1,IF(AND(MONTH(C476)&gt;=4,MONTH(C476)&lt;=6),2,IF(AND(MONTH(C476)&gt;=7,MONTH(C476)&lt;=9),3,4))))</f>
        <v>4</v>
      </c>
      <c r="D477" s="107"/>
      <c r="E477" s="67" t="s">
        <v>2417</v>
      </c>
      <c r="F477" s="66" t="s">
        <v>11111</v>
      </c>
      <c r="G477" s="45"/>
      <c r="H477" s="45"/>
      <c r="I477" s="45"/>
      <c r="J477" s="45"/>
    </row>
    <row r="478" spans="1:10" ht="14.1" customHeight="1" thickBot="1" x14ac:dyDescent="0.25">
      <c r="A478" s="107"/>
      <c r="B478" s="67" t="s">
        <v>12942</v>
      </c>
      <c r="C478" s="76">
        <v>43017</v>
      </c>
      <c r="D478" s="107"/>
      <c r="E478" s="67" t="s">
        <v>3073</v>
      </c>
      <c r="F478" s="66" t="s">
        <v>11111</v>
      </c>
      <c r="G478" s="45"/>
      <c r="H478" s="45"/>
      <c r="I478" s="45"/>
      <c r="J478" s="45"/>
    </row>
    <row r="479" spans="1:10" ht="14.1" customHeight="1" thickBot="1" x14ac:dyDescent="0.25">
      <c r="A479" s="107"/>
      <c r="B479" s="67" t="s">
        <v>1786</v>
      </c>
      <c r="C479" s="86">
        <f>IF(C478="","",IF(AND(MONTH(C478)&gt;=1,MONTH(C478)&lt;=3),1,IF(AND(MONTH(C478)&gt;=4,MONTH(C478)&lt;=6),2,IF(AND(MONTH(C478)&gt;=7,MONTH(C478)&lt;=9),3,4))))</f>
        <v>4</v>
      </c>
      <c r="D479" s="107"/>
      <c r="E479" s="67" t="s">
        <v>13192</v>
      </c>
      <c r="F479" s="66" t="s">
        <v>11111</v>
      </c>
      <c r="G479" s="45"/>
      <c r="H479" s="45"/>
      <c r="I479" s="45"/>
      <c r="J479" s="45"/>
    </row>
    <row r="480" spans="1:10" ht="14.1" customHeight="1" thickBot="1" x14ac:dyDescent="0.25">
      <c r="A480" s="45"/>
      <c r="B480" s="45"/>
      <c r="C480" s="45"/>
      <c r="D480" s="45"/>
      <c r="E480" s="45"/>
      <c r="F480" s="45"/>
      <c r="G480" s="45"/>
      <c r="H480" s="45"/>
      <c r="I480" s="45"/>
      <c r="J480" s="45"/>
    </row>
    <row r="481" spans="1:10" ht="14.1" customHeight="1" thickBot="1" x14ac:dyDescent="0.25">
      <c r="A481" s="72" t="s">
        <v>15735</v>
      </c>
      <c r="B481" s="72" t="s">
        <v>16146</v>
      </c>
      <c r="C481" s="72" t="s">
        <v>15641</v>
      </c>
      <c r="D481" s="72" t="s">
        <v>15251</v>
      </c>
      <c r="E481" s="72" t="s">
        <v>6932</v>
      </c>
      <c r="F481" s="72" t="s">
        <v>15280</v>
      </c>
      <c r="G481" s="45"/>
      <c r="H481" s="45"/>
      <c r="I481" s="45"/>
      <c r="J481" s="45"/>
    </row>
    <row r="482" spans="1:10" ht="14.1" customHeight="1" x14ac:dyDescent="0.2">
      <c r="A482" s="77">
        <v>44121615</v>
      </c>
      <c r="B482" s="69" t="str">
        <f t="shared" ref="B482:B520" ca="1" si="24">IFERROR(INDEX(UNSPSCDes,MATCH(INDIRECT(ADDRESS(ROW(),COLUMN()-1,4)),UNSPSCCode,0)),"")</f>
        <v>Grapadoras</v>
      </c>
      <c r="C482" s="77" t="s">
        <v>1327</v>
      </c>
      <c r="D482" s="77">
        <v>2</v>
      </c>
      <c r="E482" s="71">
        <v>1300</v>
      </c>
      <c r="F482" s="70">
        <f t="shared" ref="F482:F520" ca="1" si="25">INDIRECT(ADDRESS(ROW(),COLUMN()-2,4))*INDIRECT(ADDRESS(ROW(),COLUMN()-1,4))</f>
        <v>2600</v>
      </c>
      <c r="G482" s="45"/>
      <c r="H482" s="45"/>
      <c r="I482" s="45"/>
      <c r="J482" s="45"/>
    </row>
    <row r="483" spans="1:10" ht="14.1" customHeight="1" x14ac:dyDescent="0.2">
      <c r="A483" s="77">
        <v>44122107</v>
      </c>
      <c r="B483" s="69" t="str">
        <f t="shared" ca="1" si="24"/>
        <v>Grapas</v>
      </c>
      <c r="C483" s="77" t="s">
        <v>16988</v>
      </c>
      <c r="D483" s="77">
        <v>1</v>
      </c>
      <c r="E483" s="71">
        <v>1700</v>
      </c>
      <c r="F483" s="70">
        <f t="shared" ca="1" si="25"/>
        <v>1700</v>
      </c>
      <c r="G483" s="45"/>
      <c r="H483" s="45" t="str">
        <f>C475</f>
        <v>Bienes</v>
      </c>
      <c r="I483" s="45" t="str">
        <f>E475</f>
        <v>Si</v>
      </c>
      <c r="J483" s="45" t="str">
        <f>D475</f>
        <v>Compra Menor</v>
      </c>
    </row>
    <row r="484" spans="1:10" ht="14.1" customHeight="1" x14ac:dyDescent="0.25">
      <c r="A484" s="77">
        <v>44121613</v>
      </c>
      <c r="B484" s="69" t="str">
        <f t="shared" ca="1" si="24"/>
        <v>Removedores de grapas (saca ganchos)</v>
      </c>
      <c r="C484" s="77" t="s">
        <v>1327</v>
      </c>
      <c r="D484" s="77">
        <v>2</v>
      </c>
      <c r="E484" s="71">
        <v>700</v>
      </c>
      <c r="F484" s="70">
        <f t="shared" ca="1" si="25"/>
        <v>1400</v>
      </c>
    </row>
    <row r="485" spans="1:10" ht="14.1" customHeight="1" x14ac:dyDescent="0.25">
      <c r="A485" s="77">
        <v>44122104</v>
      </c>
      <c r="B485" s="69" t="str">
        <f t="shared" ca="1" si="24"/>
        <v>Clips para papel</v>
      </c>
      <c r="C485" s="77" t="s">
        <v>16988</v>
      </c>
      <c r="D485" s="77">
        <v>2</v>
      </c>
      <c r="E485" s="71">
        <v>230</v>
      </c>
      <c r="F485" s="70">
        <f t="shared" ca="1" si="25"/>
        <v>460</v>
      </c>
    </row>
    <row r="486" spans="1:10" ht="14.1" customHeight="1" x14ac:dyDescent="0.25">
      <c r="A486" s="77">
        <v>44111611</v>
      </c>
      <c r="B486" s="69" t="str">
        <f t="shared" ca="1" si="24"/>
        <v>Clips para billetes</v>
      </c>
      <c r="C486" s="77" t="s">
        <v>16988</v>
      </c>
      <c r="D486" s="77">
        <v>45</v>
      </c>
      <c r="E486" s="71">
        <v>55</v>
      </c>
      <c r="F486" s="70">
        <f t="shared" ca="1" si="25"/>
        <v>2475</v>
      </c>
    </row>
    <row r="487" spans="1:10" ht="14.1" customHeight="1" x14ac:dyDescent="0.25">
      <c r="A487" s="77">
        <v>44121618</v>
      </c>
      <c r="B487" s="69" t="str">
        <f t="shared" ca="1" si="24"/>
        <v>Tijeras</v>
      </c>
      <c r="C487" s="77" t="s">
        <v>1327</v>
      </c>
      <c r="D487" s="77">
        <v>2</v>
      </c>
      <c r="E487" s="71">
        <v>350</v>
      </c>
      <c r="F487" s="70">
        <f t="shared" ca="1" si="25"/>
        <v>700</v>
      </c>
    </row>
    <row r="488" spans="1:10" ht="14.1" customHeight="1" x14ac:dyDescent="0.25">
      <c r="A488" s="77">
        <v>44101707</v>
      </c>
      <c r="B488" s="69" t="str">
        <f t="shared" ca="1" si="24"/>
        <v>Unidades de grapadoras</v>
      </c>
      <c r="C488" s="77" t="s">
        <v>1449</v>
      </c>
      <c r="D488" s="77">
        <v>3</v>
      </c>
      <c r="E488" s="71">
        <v>800</v>
      </c>
      <c r="F488" s="70">
        <f t="shared" ca="1" si="25"/>
        <v>2400</v>
      </c>
    </row>
    <row r="489" spans="1:10" ht="14.1" customHeight="1" x14ac:dyDescent="0.25">
      <c r="A489" s="77">
        <v>44121701</v>
      </c>
      <c r="B489" s="69" t="str">
        <f t="shared" ca="1" si="24"/>
        <v>Bolígrafos</v>
      </c>
      <c r="C489" s="77" t="s">
        <v>1327</v>
      </c>
      <c r="D489" s="77">
        <v>40</v>
      </c>
      <c r="E489" s="71">
        <v>60</v>
      </c>
      <c r="F489" s="70">
        <f t="shared" ca="1" si="25"/>
        <v>2400</v>
      </c>
    </row>
    <row r="490" spans="1:10" ht="14.1" customHeight="1" x14ac:dyDescent="0.25">
      <c r="A490" s="77">
        <v>60121523</v>
      </c>
      <c r="B490" s="69" t="str">
        <f t="shared" ca="1" si="24"/>
        <v>Bolígrafos permanentes</v>
      </c>
      <c r="C490" s="77" t="s">
        <v>1449</v>
      </c>
      <c r="D490" s="77">
        <v>500</v>
      </c>
      <c r="E490" s="71">
        <v>350</v>
      </c>
      <c r="F490" s="70">
        <f t="shared" ca="1" si="25"/>
        <v>175000</v>
      </c>
    </row>
    <row r="491" spans="1:10" ht="14.1" customHeight="1" x14ac:dyDescent="0.25">
      <c r="A491" s="77">
        <v>44121706</v>
      </c>
      <c r="B491" s="69" t="str">
        <f t="shared" ca="1" si="24"/>
        <v>Lápices de madera</v>
      </c>
      <c r="C491" s="77" t="s">
        <v>1327</v>
      </c>
      <c r="D491" s="77">
        <v>7</v>
      </c>
      <c r="E491" s="71">
        <v>40</v>
      </c>
      <c r="F491" s="70">
        <f t="shared" ca="1" si="25"/>
        <v>280</v>
      </c>
    </row>
    <row r="492" spans="1:10" ht="14.1" customHeight="1" x14ac:dyDescent="0.25">
      <c r="A492" s="79">
        <v>31201512</v>
      </c>
      <c r="B492" s="69" t="str">
        <f t="shared" ca="1" si="24"/>
        <v>Cinta transparente</v>
      </c>
      <c r="C492" s="77" t="s">
        <v>435</v>
      </c>
      <c r="D492" s="77">
        <v>4</v>
      </c>
      <c r="E492" s="71">
        <v>590</v>
      </c>
      <c r="F492" s="70">
        <f t="shared" ca="1" si="25"/>
        <v>2360</v>
      </c>
    </row>
    <row r="493" spans="1:10" ht="14.1" customHeight="1" x14ac:dyDescent="0.25">
      <c r="A493" s="77">
        <v>43201806</v>
      </c>
      <c r="B493" s="69" t="str">
        <f t="shared" ca="1" si="24"/>
        <v>Series de cintas</v>
      </c>
      <c r="C493" s="77" t="s">
        <v>1327</v>
      </c>
      <c r="D493" s="77">
        <v>3</v>
      </c>
      <c r="E493" s="71">
        <v>456</v>
      </c>
      <c r="F493" s="70">
        <f t="shared" ca="1" si="25"/>
        <v>1368</v>
      </c>
    </row>
    <row r="494" spans="1:10" ht="14.1" customHeight="1" x14ac:dyDescent="0.25">
      <c r="A494" s="77">
        <v>53102509</v>
      </c>
      <c r="B494" s="69" t="str">
        <f t="shared" ca="1" si="24"/>
        <v>Ligas</v>
      </c>
      <c r="C494" s="77" t="s">
        <v>1449</v>
      </c>
      <c r="D494" s="77">
        <v>5</v>
      </c>
      <c r="E494" s="71">
        <v>20</v>
      </c>
      <c r="F494" s="70">
        <f t="shared" ca="1" si="25"/>
        <v>100</v>
      </c>
    </row>
    <row r="495" spans="1:10" ht="14.1" customHeight="1" x14ac:dyDescent="0.25">
      <c r="A495" s="77">
        <v>14111530</v>
      </c>
      <c r="B495" s="69" t="str">
        <f t="shared" ca="1" si="24"/>
        <v>Papel de notas autoadhesivas</v>
      </c>
      <c r="C495" s="77" t="s">
        <v>16988</v>
      </c>
      <c r="D495" s="77">
        <v>3</v>
      </c>
      <c r="E495" s="71">
        <v>930</v>
      </c>
      <c r="F495" s="70">
        <f t="shared" ca="1" si="25"/>
        <v>2790</v>
      </c>
    </row>
    <row r="496" spans="1:10" ht="14.1" customHeight="1" x14ac:dyDescent="0.25">
      <c r="A496" s="79">
        <v>60121535</v>
      </c>
      <c r="B496" s="69" t="str">
        <f t="shared" ca="1" si="24"/>
        <v>Borradores de goma</v>
      </c>
      <c r="C496" s="77" t="s">
        <v>435</v>
      </c>
      <c r="D496" s="77">
        <v>3</v>
      </c>
      <c r="E496" s="71">
        <v>80</v>
      </c>
      <c r="F496" s="70">
        <f t="shared" ca="1" si="25"/>
        <v>240</v>
      </c>
    </row>
    <row r="497" spans="1:6" ht="14.1" customHeight="1" x14ac:dyDescent="0.25">
      <c r="A497" s="77">
        <v>55121503</v>
      </c>
      <c r="B497" s="69" t="str">
        <f t="shared" ca="1" si="24"/>
        <v>Etiquetas de identificación</v>
      </c>
      <c r="C497" s="77" t="s">
        <v>4735</v>
      </c>
      <c r="D497" s="77">
        <v>14</v>
      </c>
      <c r="E497" s="71">
        <v>550</v>
      </c>
      <c r="F497" s="70">
        <f t="shared" ca="1" si="25"/>
        <v>7700</v>
      </c>
    </row>
    <row r="498" spans="1:6" ht="14.1" customHeight="1" x14ac:dyDescent="0.25">
      <c r="A498" s="77">
        <v>44122011</v>
      </c>
      <c r="B498" s="69" t="str">
        <f t="shared" ca="1" si="24"/>
        <v>Folders</v>
      </c>
      <c r="C498" s="77" t="s">
        <v>16988</v>
      </c>
      <c r="D498" s="77">
        <v>4</v>
      </c>
      <c r="E498" s="71">
        <v>850</v>
      </c>
      <c r="F498" s="70">
        <f t="shared" ca="1" si="25"/>
        <v>3400</v>
      </c>
    </row>
    <row r="499" spans="1:6" ht="14.1" customHeight="1" x14ac:dyDescent="0.25">
      <c r="A499" s="79">
        <v>14111535</v>
      </c>
      <c r="B499" s="69" t="str">
        <f t="shared" ca="1" si="24"/>
        <v>Papeles para telégrafo</v>
      </c>
      <c r="C499" s="77" t="s">
        <v>1449</v>
      </c>
      <c r="D499" s="77">
        <v>10</v>
      </c>
      <c r="E499" s="71">
        <v>80</v>
      </c>
      <c r="F499" s="70">
        <f t="shared" ca="1" si="25"/>
        <v>800</v>
      </c>
    </row>
    <row r="500" spans="1:6" ht="14.1" customHeight="1" x14ac:dyDescent="0.25">
      <c r="A500" s="77">
        <v>60121512</v>
      </c>
      <c r="B500" s="69" t="str">
        <f t="shared" ca="1" si="24"/>
        <v>Crayones de acuarela</v>
      </c>
      <c r="C500" s="77" t="s">
        <v>1327</v>
      </c>
      <c r="D500" s="77">
        <v>18</v>
      </c>
      <c r="E500" s="71">
        <v>120</v>
      </c>
      <c r="F500" s="70">
        <f t="shared" ca="1" si="25"/>
        <v>2160</v>
      </c>
    </row>
    <row r="501" spans="1:6" ht="14.1" customHeight="1" x14ac:dyDescent="0.25">
      <c r="A501" s="77">
        <v>44121716</v>
      </c>
      <c r="B501" s="69" t="str">
        <f t="shared" ca="1" si="24"/>
        <v>Resaltadores</v>
      </c>
      <c r="C501" s="77" t="s">
        <v>1327</v>
      </c>
      <c r="D501" s="77">
        <v>23</v>
      </c>
      <c r="E501" s="71">
        <v>145</v>
      </c>
      <c r="F501" s="70">
        <f t="shared" ca="1" si="25"/>
        <v>3335</v>
      </c>
    </row>
    <row r="502" spans="1:6" ht="14.1" customHeight="1" x14ac:dyDescent="0.25">
      <c r="A502" s="77">
        <v>31201610</v>
      </c>
      <c r="B502" s="69" t="str">
        <f t="shared" ca="1" si="24"/>
        <v>Pegamentos</v>
      </c>
      <c r="C502" s="77" t="s">
        <v>1327</v>
      </c>
      <c r="D502" s="77">
        <v>1</v>
      </c>
      <c r="E502" s="71">
        <v>700</v>
      </c>
      <c r="F502" s="70">
        <f t="shared" ca="1" si="25"/>
        <v>700</v>
      </c>
    </row>
    <row r="503" spans="1:6" ht="14.1" customHeight="1" x14ac:dyDescent="0.25">
      <c r="A503" s="77">
        <v>41111604</v>
      </c>
      <c r="B503" s="69" t="str">
        <f t="shared" ca="1" si="24"/>
        <v>Reglas</v>
      </c>
      <c r="C503" s="77" t="s">
        <v>1327</v>
      </c>
      <c r="D503" s="77">
        <v>2</v>
      </c>
      <c r="E503" s="71">
        <v>65</v>
      </c>
      <c r="F503" s="70">
        <f t="shared" ca="1" si="25"/>
        <v>130</v>
      </c>
    </row>
    <row r="504" spans="1:6" ht="14.1" customHeight="1" x14ac:dyDescent="0.25">
      <c r="A504" s="79">
        <v>44122005</v>
      </c>
      <c r="B504" s="69" t="str">
        <f t="shared" ca="1" si="24"/>
        <v>Cubiertas para revistas o libros</v>
      </c>
      <c r="C504" s="77" t="s">
        <v>16988</v>
      </c>
      <c r="D504" s="77">
        <v>18</v>
      </c>
      <c r="E504" s="71">
        <v>210</v>
      </c>
      <c r="F504" s="70">
        <f t="shared" ca="1" si="25"/>
        <v>3780</v>
      </c>
    </row>
    <row r="505" spans="1:6" ht="14.1" customHeight="1" x14ac:dyDescent="0.25">
      <c r="A505" s="77">
        <v>24102202</v>
      </c>
      <c r="B505" s="69" t="str">
        <f t="shared" ca="1" si="24"/>
        <v>Dispensadores de cinta para sellar cajas</v>
      </c>
      <c r="C505" s="77" t="s">
        <v>1327</v>
      </c>
      <c r="D505" s="77">
        <v>2</v>
      </c>
      <c r="E505" s="71">
        <v>700</v>
      </c>
      <c r="F505" s="70">
        <f t="shared" ca="1" si="25"/>
        <v>1400</v>
      </c>
    </row>
    <row r="506" spans="1:6" ht="14.1" customHeight="1" x14ac:dyDescent="0.25">
      <c r="A506" s="79">
        <v>44103504</v>
      </c>
      <c r="B506" s="69" t="str">
        <f t="shared" ca="1" si="24"/>
        <v>Alambres o espirales de encuadernación</v>
      </c>
      <c r="C506" s="77" t="s">
        <v>16988</v>
      </c>
      <c r="D506" s="77">
        <v>5</v>
      </c>
      <c r="E506" s="71">
        <v>450</v>
      </c>
      <c r="F506" s="70">
        <f t="shared" ca="1" si="25"/>
        <v>2250</v>
      </c>
    </row>
    <row r="507" spans="1:6" ht="14.1" customHeight="1" x14ac:dyDescent="0.25">
      <c r="A507" s="79">
        <v>42201832</v>
      </c>
      <c r="B507" s="69" t="str">
        <f t="shared" ca="1" si="24"/>
        <v>Cubiertas de casetes o película radiográfica</v>
      </c>
      <c r="C507" s="77" t="s">
        <v>1449</v>
      </c>
      <c r="D507" s="77">
        <v>100</v>
      </c>
      <c r="E507" s="71">
        <v>47</v>
      </c>
      <c r="F507" s="70">
        <f t="shared" ca="1" si="25"/>
        <v>4700</v>
      </c>
    </row>
    <row r="508" spans="1:6" ht="14.1" customHeight="1" x14ac:dyDescent="0.25">
      <c r="A508" s="77">
        <v>44121503</v>
      </c>
      <c r="B508" s="69" t="str">
        <f t="shared" ca="1" si="24"/>
        <v>Sobres</v>
      </c>
      <c r="C508" s="77" t="s">
        <v>16988</v>
      </c>
      <c r="D508" s="77">
        <v>6</v>
      </c>
      <c r="E508" s="71">
        <v>1650</v>
      </c>
      <c r="F508" s="70">
        <f t="shared" ca="1" si="25"/>
        <v>9900</v>
      </c>
    </row>
    <row r="509" spans="1:6" ht="14.1" customHeight="1" x14ac:dyDescent="0.25">
      <c r="A509" s="77">
        <v>14111507</v>
      </c>
      <c r="B509" s="69" t="str">
        <f t="shared" ca="1" si="24"/>
        <v>Papel para impresora o fotocopiadora</v>
      </c>
      <c r="C509" s="77" t="s">
        <v>8725</v>
      </c>
      <c r="D509" s="77">
        <v>700</v>
      </c>
      <c r="E509" s="71">
        <v>150</v>
      </c>
      <c r="F509" s="70">
        <f t="shared" ca="1" si="25"/>
        <v>105000</v>
      </c>
    </row>
    <row r="510" spans="1:6" ht="14.1" customHeight="1" x14ac:dyDescent="0.25">
      <c r="A510" s="77">
        <v>44122003</v>
      </c>
      <c r="B510" s="69" t="str">
        <f t="shared" ca="1" si="24"/>
        <v>Carpetas</v>
      </c>
      <c r="C510" s="77" t="s">
        <v>1327</v>
      </c>
      <c r="D510" s="77">
        <v>16</v>
      </c>
      <c r="E510" s="71">
        <v>2040</v>
      </c>
      <c r="F510" s="70">
        <f t="shared" ca="1" si="25"/>
        <v>32640</v>
      </c>
    </row>
    <row r="511" spans="1:6" ht="14.1" customHeight="1" x14ac:dyDescent="0.25">
      <c r="A511" s="79">
        <v>44122025</v>
      </c>
      <c r="B511" s="69" t="str">
        <f t="shared" ca="1" si="24"/>
        <v>Bolsillos de carpetas o accesorios</v>
      </c>
      <c r="C511" s="77" t="s">
        <v>1449</v>
      </c>
      <c r="D511" s="77">
        <v>1000</v>
      </c>
      <c r="E511" s="71">
        <v>60</v>
      </c>
      <c r="F511" s="70">
        <f t="shared" ca="1" si="25"/>
        <v>60000</v>
      </c>
    </row>
    <row r="512" spans="1:6" ht="13.5" customHeight="1" x14ac:dyDescent="0.25">
      <c r="A512" s="77">
        <v>44101805</v>
      </c>
      <c r="B512" s="69" t="str">
        <f t="shared" ca="1" si="24"/>
        <v>Cintas para calculadoras</v>
      </c>
      <c r="C512" s="77" t="s">
        <v>1449</v>
      </c>
      <c r="D512" s="77">
        <v>8</v>
      </c>
      <c r="E512" s="71">
        <v>200</v>
      </c>
      <c r="F512" s="70">
        <f t="shared" ca="1" si="25"/>
        <v>1600</v>
      </c>
    </row>
    <row r="513" spans="1:10" ht="14.1" customHeight="1" x14ac:dyDescent="0.25">
      <c r="A513" s="77">
        <v>44101602</v>
      </c>
      <c r="B513" s="69" t="str">
        <f t="shared" ca="1" si="24"/>
        <v>Máquinas perforadoras o para unir papel</v>
      </c>
      <c r="C513" s="77" t="s">
        <v>1449</v>
      </c>
      <c r="D513" s="77">
        <v>8</v>
      </c>
      <c r="E513" s="71">
        <v>188</v>
      </c>
      <c r="F513" s="70">
        <f t="shared" ca="1" si="25"/>
        <v>1504</v>
      </c>
    </row>
    <row r="514" spans="1:10" ht="14.1" customHeight="1" x14ac:dyDescent="0.25">
      <c r="A514" s="77">
        <v>44122105</v>
      </c>
      <c r="B514" s="69" t="str">
        <f t="shared" ca="1" si="24"/>
        <v>Clips para carpetas o bulldog</v>
      </c>
      <c r="C514" s="77" t="s">
        <v>16988</v>
      </c>
      <c r="D514" s="77">
        <v>6</v>
      </c>
      <c r="E514" s="71">
        <v>115</v>
      </c>
      <c r="F514" s="70">
        <f t="shared" ca="1" si="25"/>
        <v>690</v>
      </c>
    </row>
    <row r="515" spans="1:10" ht="14.1" customHeight="1" x14ac:dyDescent="0.25">
      <c r="A515" s="77">
        <v>44121507</v>
      </c>
      <c r="B515" s="69" t="str">
        <f t="shared" ca="1" si="24"/>
        <v>Sobres de catálogos o de gancho</v>
      </c>
      <c r="C515" s="77" t="s">
        <v>16988</v>
      </c>
      <c r="D515" s="77">
        <v>2</v>
      </c>
      <c r="E515" s="71">
        <v>1150</v>
      </c>
      <c r="F515" s="70">
        <f t="shared" ca="1" si="25"/>
        <v>2300</v>
      </c>
    </row>
    <row r="516" spans="1:10" ht="13.5" customHeight="1" x14ac:dyDescent="0.25">
      <c r="A516" s="77">
        <v>39121719</v>
      </c>
      <c r="B516" s="69" t="str">
        <f t="shared" ca="1" si="24"/>
        <v>Protectores</v>
      </c>
      <c r="C516" s="77" t="s">
        <v>16988</v>
      </c>
      <c r="D516" s="77">
        <v>2</v>
      </c>
      <c r="E516" s="71">
        <v>1100</v>
      </c>
      <c r="F516" s="70">
        <f t="shared" ca="1" si="25"/>
        <v>2200</v>
      </c>
    </row>
    <row r="517" spans="1:10" ht="14.1" customHeight="1" x14ac:dyDescent="0.25">
      <c r="A517" s="77">
        <v>43202001</v>
      </c>
      <c r="B517" s="69" t="str">
        <f t="shared" ca="1" si="24"/>
        <v>Discos compactos cd</v>
      </c>
      <c r="C517" s="77" t="s">
        <v>1449</v>
      </c>
      <c r="D517" s="77">
        <v>300</v>
      </c>
      <c r="E517" s="71">
        <v>10</v>
      </c>
      <c r="F517" s="70">
        <f t="shared" ca="1" si="25"/>
        <v>3000</v>
      </c>
    </row>
    <row r="518" spans="1:10" ht="14.1" customHeight="1" x14ac:dyDescent="0.25">
      <c r="A518" s="77">
        <v>14111514</v>
      </c>
      <c r="B518" s="69" t="str">
        <f t="shared" ca="1" si="24"/>
        <v>Blocs o cuadernos de papel</v>
      </c>
      <c r="C518" s="77" t="s">
        <v>1449</v>
      </c>
      <c r="D518" s="77">
        <v>300</v>
      </c>
      <c r="E518" s="71">
        <v>45</v>
      </c>
      <c r="F518" s="70">
        <f t="shared" ca="1" si="25"/>
        <v>13500</v>
      </c>
    </row>
    <row r="519" spans="1:10" ht="14.1" customHeight="1" x14ac:dyDescent="0.25">
      <c r="A519" s="79">
        <v>43232503</v>
      </c>
      <c r="B519" s="69" t="str">
        <f t="shared" ca="1" si="24"/>
        <v>Correctores de ortografía</v>
      </c>
      <c r="C519" s="77" t="s">
        <v>1327</v>
      </c>
      <c r="D519" s="77">
        <v>2</v>
      </c>
      <c r="E519" s="71">
        <v>720</v>
      </c>
      <c r="F519" s="70">
        <f t="shared" ca="1" si="25"/>
        <v>1440</v>
      </c>
    </row>
    <row r="520" spans="1:10" ht="14.1" customHeight="1" x14ac:dyDescent="0.25">
      <c r="A520" s="77">
        <v>44122012</v>
      </c>
      <c r="B520" s="69" t="str">
        <f t="shared" ca="1" si="24"/>
        <v>Portapapeles</v>
      </c>
      <c r="C520" s="77" t="s">
        <v>1327</v>
      </c>
      <c r="D520" s="77">
        <v>2</v>
      </c>
      <c r="E520" s="71">
        <v>780</v>
      </c>
      <c r="F520" s="70">
        <f t="shared" ca="1" si="25"/>
        <v>1560</v>
      </c>
    </row>
    <row r="521" spans="1:10" ht="14.1" customHeight="1" x14ac:dyDescent="0.2">
      <c r="A521" s="45"/>
      <c r="B521" s="45"/>
      <c r="C521" s="45"/>
      <c r="D521" s="45"/>
      <c r="E521" s="73" t="s">
        <v>12550</v>
      </c>
      <c r="F521" s="74">
        <f ca="1">SUM(Table318[MONTO TOTAL ESTIMADO])</f>
        <v>461962</v>
      </c>
    </row>
    <row r="522" spans="1:10" ht="14.1" customHeight="1" thickBot="1" x14ac:dyDescent="0.3">
      <c r="A522" s="81"/>
      <c r="B522" s="69"/>
      <c r="C522" s="78"/>
      <c r="D522" s="77"/>
      <c r="E522" s="71"/>
      <c r="F522" s="70"/>
    </row>
    <row r="523" spans="1:10" ht="33.75" customHeight="1" thickBot="1" x14ac:dyDescent="0.25">
      <c r="A523" s="64" t="s">
        <v>16382</v>
      </c>
      <c r="B523" s="64" t="s">
        <v>161</v>
      </c>
      <c r="C523" s="64" t="s">
        <v>11723</v>
      </c>
      <c r="D523" s="64" t="s">
        <v>14378</v>
      </c>
      <c r="E523" s="64" t="s">
        <v>10961</v>
      </c>
      <c r="F523" s="64" t="s">
        <v>11094</v>
      </c>
      <c r="G523" s="45"/>
      <c r="H523" s="45"/>
      <c r="I523" s="45"/>
      <c r="J523" s="45"/>
    </row>
    <row r="524" spans="1:10" ht="13.5" customHeight="1" thickBot="1" x14ac:dyDescent="0.25">
      <c r="A524" s="66" t="s">
        <v>18843</v>
      </c>
      <c r="B524" s="80" t="s">
        <v>18839</v>
      </c>
      <c r="C524" s="80" t="s">
        <v>17798</v>
      </c>
      <c r="D524" s="85" t="s">
        <v>18886</v>
      </c>
      <c r="E524" s="66" t="s">
        <v>17854</v>
      </c>
      <c r="F524" s="66"/>
      <c r="G524" s="45"/>
      <c r="H524" s="45"/>
      <c r="I524" s="45"/>
      <c r="J524" s="45"/>
    </row>
    <row r="525" spans="1:10" ht="14.1" customHeight="1" thickBot="1" x14ac:dyDescent="0.25">
      <c r="A525" s="106" t="s">
        <v>14828</v>
      </c>
      <c r="B525" s="67" t="s">
        <v>8528</v>
      </c>
      <c r="C525" s="76">
        <v>42744</v>
      </c>
      <c r="D525" s="106" t="s">
        <v>9385</v>
      </c>
      <c r="E525" s="67" t="s">
        <v>13093</v>
      </c>
      <c r="F525" s="66" t="s">
        <v>3080</v>
      </c>
      <c r="G525" s="45"/>
      <c r="H525" s="45"/>
      <c r="I525" s="45"/>
      <c r="J525" s="45"/>
    </row>
    <row r="526" spans="1:10" ht="14.1" customHeight="1" thickBot="1" x14ac:dyDescent="0.25">
      <c r="A526" s="107"/>
      <c r="B526" s="67" t="s">
        <v>1786</v>
      </c>
      <c r="C526" s="86">
        <f>IF(C525="","",IF(AND(MONTH(C525)&gt;=1,MONTH(C525)&lt;=3),1,IF(AND(MONTH(C525)&gt;=4,MONTH(C525)&lt;=6),2,IF(AND(MONTH(C525)&gt;=7,MONTH(C525)&lt;=9),3,4))))</f>
        <v>1</v>
      </c>
      <c r="D526" s="107"/>
      <c r="E526" s="67" t="s">
        <v>2417</v>
      </c>
      <c r="F526" s="66" t="s">
        <v>11111</v>
      </c>
      <c r="G526" s="45"/>
      <c r="H526" s="45"/>
      <c r="I526" s="45"/>
      <c r="J526" s="45"/>
    </row>
    <row r="527" spans="1:10" ht="14.1" customHeight="1" thickBot="1" x14ac:dyDescent="0.25">
      <c r="A527" s="107"/>
      <c r="B527" s="67" t="s">
        <v>12942</v>
      </c>
      <c r="C527" s="76">
        <v>42751</v>
      </c>
      <c r="D527" s="107"/>
      <c r="E527" s="67" t="s">
        <v>3073</v>
      </c>
      <c r="F527" s="66" t="s">
        <v>11111</v>
      </c>
      <c r="G527" s="45"/>
      <c r="H527" s="45"/>
      <c r="I527" s="45"/>
      <c r="J527" s="45"/>
    </row>
    <row r="528" spans="1:10" ht="14.1" customHeight="1" thickBot="1" x14ac:dyDescent="0.25">
      <c r="A528" s="107"/>
      <c r="B528" s="67" t="s">
        <v>1786</v>
      </c>
      <c r="C528" s="86">
        <f>IF(C527="","",IF(AND(MONTH(C527)&gt;=1,MONTH(C527)&lt;=3),1,IF(AND(MONTH(C527)&gt;=4,MONTH(C527)&lt;=6),2,IF(AND(MONTH(C527)&gt;=7,MONTH(C527)&lt;=9),3,4))))</f>
        <v>1</v>
      </c>
      <c r="D528" s="107"/>
      <c r="E528" s="67" t="s">
        <v>13192</v>
      </c>
      <c r="F528" s="66" t="s">
        <v>11111</v>
      </c>
      <c r="G528" s="45"/>
      <c r="H528" s="45"/>
      <c r="I528" s="45"/>
      <c r="J528" s="45"/>
    </row>
    <row r="529" spans="1:10" ht="14.1" customHeight="1" thickBot="1" x14ac:dyDescent="0.25">
      <c r="A529" s="45"/>
      <c r="B529" s="45"/>
      <c r="C529" s="45"/>
      <c r="D529" s="45"/>
      <c r="E529" s="45"/>
      <c r="F529" s="45"/>
      <c r="G529" s="45"/>
      <c r="H529" s="45"/>
      <c r="I529" s="45"/>
      <c r="J529" s="45"/>
    </row>
    <row r="530" spans="1:10" ht="14.1" customHeight="1" thickBot="1" x14ac:dyDescent="0.25">
      <c r="A530" s="72" t="s">
        <v>15735</v>
      </c>
      <c r="B530" s="72" t="s">
        <v>16146</v>
      </c>
      <c r="C530" s="72" t="s">
        <v>15641</v>
      </c>
      <c r="D530" s="72" t="s">
        <v>15251</v>
      </c>
      <c r="E530" s="72" t="s">
        <v>6932</v>
      </c>
      <c r="F530" s="72" t="s">
        <v>15280</v>
      </c>
      <c r="G530" s="45"/>
      <c r="H530" s="45"/>
      <c r="I530" s="45"/>
      <c r="J530" s="45"/>
    </row>
    <row r="531" spans="1:10" ht="13.5" customHeight="1" x14ac:dyDescent="0.2">
      <c r="A531" s="77">
        <v>30171501</v>
      </c>
      <c r="B531" s="69" t="str">
        <f t="shared" ref="B531:B559" ca="1" si="26">IFERROR(INDEX(UNSPSCDes,MATCH(INDIRECT(ADDRESS(ROW(),COLUMN()-1,4)),UNSPSCCode,0)),"")</f>
        <v>Puertas de cristal</v>
      </c>
      <c r="C531" s="77" t="s">
        <v>1449</v>
      </c>
      <c r="D531" s="77">
        <v>4</v>
      </c>
      <c r="E531" s="71">
        <v>40000</v>
      </c>
      <c r="F531" s="70">
        <f t="shared" ref="F531:F559" ca="1" si="27">INDIRECT(ADDRESS(ROW(),COLUMN()-2,4))*INDIRECT(ADDRESS(ROW(),COLUMN()-1,4))</f>
        <v>160000</v>
      </c>
      <c r="G531" s="45"/>
      <c r="H531" s="45"/>
      <c r="I531" s="45"/>
      <c r="J531" s="45"/>
    </row>
    <row r="532" spans="1:10" ht="13.5" customHeight="1" x14ac:dyDescent="0.2">
      <c r="A532" s="79">
        <v>20131001</v>
      </c>
      <c r="B532" s="69" t="str">
        <f t="shared" ca="1" si="26"/>
        <v>Agentes de control de filtración</v>
      </c>
      <c r="C532" s="77" t="s">
        <v>1449</v>
      </c>
      <c r="D532" s="77">
        <v>12</v>
      </c>
      <c r="E532" s="71">
        <v>2300</v>
      </c>
      <c r="F532" s="70">
        <f t="shared" ca="1" si="27"/>
        <v>27600</v>
      </c>
      <c r="G532" s="45"/>
      <c r="H532" s="45" t="str">
        <f>C524</f>
        <v>Bienes</v>
      </c>
      <c r="I532" s="45" t="str">
        <f>E524</f>
        <v>No</v>
      </c>
      <c r="J532" s="45" t="str">
        <f>D524</f>
        <v>Comparación de Precio</v>
      </c>
    </row>
    <row r="533" spans="1:10" ht="13.5" customHeight="1" x14ac:dyDescent="0.25">
      <c r="A533" s="77">
        <v>60121001</v>
      </c>
      <c r="B533" s="69" t="str">
        <f t="shared" ca="1" si="26"/>
        <v>Pinturas</v>
      </c>
      <c r="C533" s="77" t="s">
        <v>1449</v>
      </c>
      <c r="D533" s="77">
        <v>30</v>
      </c>
      <c r="E533" s="71">
        <v>5000</v>
      </c>
      <c r="F533" s="70">
        <f t="shared" ca="1" si="27"/>
        <v>150000</v>
      </c>
    </row>
    <row r="534" spans="1:10" ht="13.5" customHeight="1" x14ac:dyDescent="0.25">
      <c r="A534" s="77">
        <v>30181505</v>
      </c>
      <c r="B534" s="69" t="str">
        <f t="shared" ca="1" si="26"/>
        <v>Inodoros o excusados</v>
      </c>
      <c r="C534" s="77" t="s">
        <v>1449</v>
      </c>
      <c r="D534" s="77">
        <v>2</v>
      </c>
      <c r="E534" s="71">
        <v>10000</v>
      </c>
      <c r="F534" s="70">
        <f t="shared" ca="1" si="27"/>
        <v>20000</v>
      </c>
    </row>
    <row r="535" spans="1:10" ht="13.5" customHeight="1" x14ac:dyDescent="0.25">
      <c r="A535" s="77">
        <v>30181513</v>
      </c>
      <c r="B535" s="69" t="str">
        <f t="shared" ca="1" si="26"/>
        <v>Tapas de inodoro</v>
      </c>
      <c r="C535" s="77" t="s">
        <v>1449</v>
      </c>
      <c r="D535" s="77">
        <v>8</v>
      </c>
      <c r="E535" s="71">
        <v>700</v>
      </c>
      <c r="F535" s="70">
        <f t="shared" ca="1" si="27"/>
        <v>5600</v>
      </c>
    </row>
    <row r="536" spans="1:10" ht="13.5" customHeight="1" x14ac:dyDescent="0.25">
      <c r="A536" s="77">
        <v>26101758</v>
      </c>
      <c r="B536" s="69" t="str">
        <f t="shared" ca="1" si="26"/>
        <v>Ajustadores del balancín</v>
      </c>
      <c r="C536" s="77" t="s">
        <v>1449</v>
      </c>
      <c r="D536" s="77">
        <v>8</v>
      </c>
      <c r="E536" s="71">
        <v>200</v>
      </c>
      <c r="F536" s="70">
        <f t="shared" ca="1" si="27"/>
        <v>1600</v>
      </c>
    </row>
    <row r="537" spans="1:10" ht="13.5" customHeight="1" x14ac:dyDescent="0.25">
      <c r="A537" s="77">
        <v>31162402</v>
      </c>
      <c r="B537" s="69" t="str">
        <f t="shared" ca="1" si="26"/>
        <v>Cerraduras</v>
      </c>
      <c r="C537" s="77" t="s">
        <v>1449</v>
      </c>
      <c r="D537" s="77">
        <v>10</v>
      </c>
      <c r="E537" s="71">
        <v>2000</v>
      </c>
      <c r="F537" s="70">
        <f t="shared" ca="1" si="27"/>
        <v>20000</v>
      </c>
    </row>
    <row r="538" spans="1:10" ht="13.5" customHeight="1" x14ac:dyDescent="0.25">
      <c r="A538" s="79">
        <v>47131802</v>
      </c>
      <c r="B538" s="69" t="str">
        <f t="shared" ca="1" si="26"/>
        <v>Terminados o ceras para pisos</v>
      </c>
      <c r="C538" s="77" t="s">
        <v>1449</v>
      </c>
      <c r="D538" s="77">
        <v>1</v>
      </c>
      <c r="E538" s="71">
        <v>150000</v>
      </c>
      <c r="F538" s="70">
        <f t="shared" ca="1" si="27"/>
        <v>150000</v>
      </c>
    </row>
    <row r="539" spans="1:10" ht="13.5" customHeight="1" x14ac:dyDescent="0.25">
      <c r="A539" s="77">
        <v>39111706</v>
      </c>
      <c r="B539" s="69" t="str">
        <f t="shared" ca="1" si="26"/>
        <v>Luces de emergencia o estroboscópicas (licuadoras)</v>
      </c>
      <c r="C539" s="77" t="s">
        <v>1449</v>
      </c>
      <c r="D539" s="77">
        <v>10</v>
      </c>
      <c r="E539" s="71">
        <v>28000</v>
      </c>
      <c r="F539" s="70">
        <f t="shared" ca="1" si="27"/>
        <v>280000</v>
      </c>
    </row>
    <row r="540" spans="1:10" ht="13.5" customHeight="1" x14ac:dyDescent="0.25">
      <c r="A540" s="77">
        <v>39101605</v>
      </c>
      <c r="B540" s="69" t="str">
        <f t="shared" ca="1" si="26"/>
        <v>Lámparas fluorescentes</v>
      </c>
      <c r="C540" s="77" t="s">
        <v>16988</v>
      </c>
      <c r="D540" s="77">
        <v>3</v>
      </c>
      <c r="E540" s="71">
        <v>1200</v>
      </c>
      <c r="F540" s="70">
        <f t="shared" ca="1" si="27"/>
        <v>3600</v>
      </c>
    </row>
    <row r="541" spans="1:10" ht="27" customHeight="1" x14ac:dyDescent="0.25">
      <c r="A541" s="77">
        <v>42182603</v>
      </c>
      <c r="B541" s="69" t="str">
        <f t="shared" ca="1" si="26"/>
        <v>Luces de techo o lámparas de techo o accesorios para exámenes médicos</v>
      </c>
      <c r="C541" s="77" t="s">
        <v>16988</v>
      </c>
      <c r="D541" s="77">
        <v>10</v>
      </c>
      <c r="E541" s="71">
        <v>1650</v>
      </c>
      <c r="F541" s="70">
        <f t="shared" ca="1" si="27"/>
        <v>16500</v>
      </c>
    </row>
    <row r="542" spans="1:10" ht="13.5" customHeight="1" x14ac:dyDescent="0.25">
      <c r="A542" s="77">
        <v>47121602</v>
      </c>
      <c r="B542" s="69" t="str">
        <f t="shared" ca="1" si="26"/>
        <v>Aspiradoras</v>
      </c>
      <c r="C542" s="77" t="s">
        <v>1449</v>
      </c>
      <c r="D542" s="77">
        <v>3</v>
      </c>
      <c r="E542" s="71">
        <v>50000</v>
      </c>
      <c r="F542" s="70">
        <f t="shared" ca="1" si="27"/>
        <v>150000</v>
      </c>
    </row>
    <row r="543" spans="1:10" ht="13.5" customHeight="1" x14ac:dyDescent="0.25">
      <c r="A543" s="77">
        <v>39111521</v>
      </c>
      <c r="B543" s="69" t="str">
        <f t="shared" ca="1" si="26"/>
        <v>Plafones</v>
      </c>
      <c r="C543" s="77" t="s">
        <v>16988</v>
      </c>
      <c r="D543" s="77">
        <v>4</v>
      </c>
      <c r="E543" s="71">
        <v>1400</v>
      </c>
      <c r="F543" s="70">
        <f t="shared" ca="1" si="27"/>
        <v>5600</v>
      </c>
    </row>
    <row r="544" spans="1:10" ht="13.5" customHeight="1" x14ac:dyDescent="0.25">
      <c r="A544" s="79">
        <v>52141520</v>
      </c>
      <c r="B544" s="69" t="str">
        <f t="shared" ca="1" si="26"/>
        <v>Mezcladoras para uso doméstico</v>
      </c>
      <c r="C544" s="77" t="s">
        <v>1449</v>
      </c>
      <c r="D544" s="77">
        <v>8</v>
      </c>
      <c r="E544" s="71">
        <v>2300</v>
      </c>
      <c r="F544" s="70">
        <f t="shared" ca="1" si="27"/>
        <v>18400</v>
      </c>
    </row>
    <row r="545" spans="1:6" ht="13.5" customHeight="1" x14ac:dyDescent="0.25">
      <c r="A545" s="62">
        <v>40151519</v>
      </c>
      <c r="B545" s="69" t="str">
        <f t="shared" ca="1" si="26"/>
        <v>Bombas sanitarias</v>
      </c>
      <c r="C545" s="77" t="s">
        <v>1449</v>
      </c>
      <c r="D545" s="77">
        <v>8</v>
      </c>
      <c r="E545" s="71">
        <v>300</v>
      </c>
      <c r="F545" s="70">
        <f t="shared" ca="1" si="27"/>
        <v>2400</v>
      </c>
    </row>
    <row r="546" spans="1:6" ht="13.5" customHeight="1" x14ac:dyDescent="0.25">
      <c r="A546" s="77">
        <v>72102103</v>
      </c>
      <c r="B546" s="69" t="str">
        <f t="shared" ca="1" si="26"/>
        <v>Servicios de exterminación o fumigación</v>
      </c>
      <c r="C546" s="77" t="s">
        <v>1449</v>
      </c>
      <c r="D546" s="77">
        <v>3</v>
      </c>
      <c r="E546" s="71">
        <v>65000</v>
      </c>
      <c r="F546" s="70">
        <f t="shared" ca="1" si="27"/>
        <v>195000</v>
      </c>
    </row>
    <row r="547" spans="1:6" ht="27" customHeight="1" x14ac:dyDescent="0.25">
      <c r="A547" s="79">
        <v>72102305</v>
      </c>
      <c r="B547" s="69" t="str">
        <f t="shared" ca="1" si="26"/>
        <v>Servicios de reparación, mantenimiento o reparación de aire acondicionado</v>
      </c>
      <c r="C547" s="77" t="s">
        <v>1449</v>
      </c>
      <c r="D547" s="77">
        <v>2</v>
      </c>
      <c r="E547" s="71">
        <v>25000</v>
      </c>
      <c r="F547" s="70">
        <f t="shared" ca="1" si="27"/>
        <v>50000</v>
      </c>
    </row>
    <row r="548" spans="1:6" ht="13.5" customHeight="1" x14ac:dyDescent="0.25">
      <c r="A548" s="77">
        <v>20122830</v>
      </c>
      <c r="B548" s="69" t="str">
        <f t="shared" ca="1" si="26"/>
        <v>Plataformas auto – elevadoras para el reacondicionamiento</v>
      </c>
      <c r="C548" s="77" t="s">
        <v>1449</v>
      </c>
      <c r="D548" s="77">
        <v>3</v>
      </c>
      <c r="E548" s="71">
        <v>5000</v>
      </c>
      <c r="F548" s="70">
        <f t="shared" ca="1" si="27"/>
        <v>15000</v>
      </c>
    </row>
    <row r="549" spans="1:6" ht="13.5" customHeight="1" x14ac:dyDescent="0.25">
      <c r="A549" s="77">
        <v>76111503</v>
      </c>
      <c r="B549" s="69" t="str">
        <f t="shared" ca="1" si="26"/>
        <v>Servicios de mantenimiento del alumbrado</v>
      </c>
      <c r="C549" s="77" t="s">
        <v>1449</v>
      </c>
      <c r="D549" s="77">
        <v>1</v>
      </c>
      <c r="E549" s="71">
        <v>56000</v>
      </c>
      <c r="F549" s="70">
        <f t="shared" ca="1" si="27"/>
        <v>56000</v>
      </c>
    </row>
    <row r="550" spans="1:6" ht="13.5" customHeight="1" x14ac:dyDescent="0.25">
      <c r="A550" s="79">
        <v>27131603</v>
      </c>
      <c r="B550" s="69" t="str">
        <f t="shared" ca="1" si="26"/>
        <v>Reguladores de aire</v>
      </c>
      <c r="C550" s="77" t="s">
        <v>1449</v>
      </c>
      <c r="D550" s="77">
        <v>8</v>
      </c>
      <c r="E550" s="71">
        <v>2300</v>
      </c>
      <c r="F550" s="70">
        <f t="shared" ca="1" si="27"/>
        <v>18400</v>
      </c>
    </row>
    <row r="551" spans="1:6" ht="13.5" customHeight="1" x14ac:dyDescent="0.25">
      <c r="A551" s="79">
        <v>52141506</v>
      </c>
      <c r="B551" s="69" t="str">
        <f t="shared" ca="1" si="26"/>
        <v>Congeladores para uso doméstico</v>
      </c>
      <c r="C551" s="77" t="s">
        <v>1449</v>
      </c>
      <c r="D551" s="77">
        <v>3</v>
      </c>
      <c r="E551" s="71">
        <v>5000</v>
      </c>
      <c r="F551" s="70">
        <f t="shared" ca="1" si="27"/>
        <v>15000</v>
      </c>
    </row>
    <row r="552" spans="1:6" ht="14.1" customHeight="1" x14ac:dyDescent="0.25">
      <c r="A552" s="79">
        <v>27113201</v>
      </c>
      <c r="B552" s="69" t="str">
        <f t="shared" ca="1" si="26"/>
        <v>Conjuntos generales de herramientas</v>
      </c>
      <c r="C552" s="77" t="s">
        <v>16988</v>
      </c>
      <c r="D552" s="77">
        <v>3</v>
      </c>
      <c r="E552" s="71">
        <v>10000</v>
      </c>
      <c r="F552" s="70">
        <f t="shared" ca="1" si="27"/>
        <v>30000</v>
      </c>
    </row>
    <row r="553" spans="1:6" ht="27" customHeight="1" x14ac:dyDescent="0.25">
      <c r="A553" s="77">
        <v>44103107</v>
      </c>
      <c r="B553" s="69" t="str">
        <f t="shared" ca="1" si="26"/>
        <v>Suministros de limpieza de impresoras o faxes o fotocopiadoras</v>
      </c>
      <c r="C553" s="77" t="s">
        <v>1449</v>
      </c>
      <c r="D553" s="77">
        <v>1</v>
      </c>
      <c r="E553" s="71">
        <v>56400</v>
      </c>
      <c r="F553" s="70">
        <f t="shared" ca="1" si="27"/>
        <v>56400</v>
      </c>
    </row>
    <row r="554" spans="1:6" ht="13.5" customHeight="1" x14ac:dyDescent="0.25">
      <c r="A554" s="79">
        <v>72102602</v>
      </c>
      <c r="B554" s="69" t="str">
        <f t="shared" ca="1" si="26"/>
        <v>Instalación de ventanas, puertas o dispositivos</v>
      </c>
      <c r="C554" s="77" t="s">
        <v>1449</v>
      </c>
      <c r="D554" s="77">
        <v>3</v>
      </c>
      <c r="E554" s="71">
        <v>45000</v>
      </c>
      <c r="F554" s="70">
        <f t="shared" ca="1" si="27"/>
        <v>135000</v>
      </c>
    </row>
    <row r="555" spans="1:6" ht="14.1" customHeight="1" x14ac:dyDescent="0.25">
      <c r="A555" s="79">
        <v>46171619</v>
      </c>
      <c r="B555" s="69" t="str">
        <f t="shared" ca="1" si="26"/>
        <v>Sistemas de seguridad o de control de acceso</v>
      </c>
      <c r="C555" s="77" t="s">
        <v>1449</v>
      </c>
      <c r="D555" s="77">
        <v>1</v>
      </c>
      <c r="E555" s="71">
        <v>74000</v>
      </c>
      <c r="F555" s="70">
        <f t="shared" ca="1" si="27"/>
        <v>74000</v>
      </c>
    </row>
    <row r="556" spans="1:6" ht="14.1" customHeight="1" x14ac:dyDescent="0.25">
      <c r="A556" s="79">
        <v>92121702</v>
      </c>
      <c r="B556" s="69" t="str">
        <f t="shared" ca="1" si="26"/>
        <v>Mantenimiento o monitoreo de alarmas contra incendios</v>
      </c>
      <c r="C556" s="77" t="s">
        <v>1449</v>
      </c>
      <c r="D556" s="77">
        <v>1</v>
      </c>
      <c r="E556" s="71">
        <v>25000</v>
      </c>
      <c r="F556" s="70">
        <f t="shared" ca="1" si="27"/>
        <v>25000</v>
      </c>
    </row>
    <row r="557" spans="1:6" ht="14.1" customHeight="1" x14ac:dyDescent="0.25">
      <c r="A557" s="79">
        <v>72102305</v>
      </c>
      <c r="B557" s="69" t="str">
        <f t="shared" ca="1" si="26"/>
        <v>Servicios de reparación, mantenimiento o reparación de aire acondicionado</v>
      </c>
      <c r="C557" s="77" t="s">
        <v>1449</v>
      </c>
      <c r="D557" s="77">
        <v>1</v>
      </c>
      <c r="E557" s="71">
        <v>50000</v>
      </c>
      <c r="F557" s="70">
        <f t="shared" ca="1" si="27"/>
        <v>50000</v>
      </c>
    </row>
    <row r="558" spans="1:6" ht="14.1" customHeight="1" x14ac:dyDescent="0.25">
      <c r="A558" s="79">
        <v>81111811</v>
      </c>
      <c r="B558" s="69" t="str">
        <f t="shared" ca="1" si="26"/>
        <v>Servicios de soporte técnico o de mesa de ayuda</v>
      </c>
      <c r="C558" s="77" t="s">
        <v>1449</v>
      </c>
      <c r="D558" s="77">
        <v>1</v>
      </c>
      <c r="E558" s="71">
        <v>474700</v>
      </c>
      <c r="F558" s="70">
        <f t="shared" ca="1" si="27"/>
        <v>474700</v>
      </c>
    </row>
    <row r="559" spans="1:6" ht="14.1" customHeight="1" x14ac:dyDescent="0.25">
      <c r="A559" s="79">
        <v>39121009</v>
      </c>
      <c r="B559" s="69" t="str">
        <f t="shared" ca="1" si="26"/>
        <v>Reguladores eléctricos o de potencia</v>
      </c>
      <c r="C559" s="77" t="s">
        <v>1449</v>
      </c>
      <c r="D559" s="77">
        <v>1</v>
      </c>
      <c r="E559" s="71">
        <v>22000</v>
      </c>
      <c r="F559" s="70">
        <f t="shared" ca="1" si="27"/>
        <v>22000</v>
      </c>
    </row>
    <row r="560" spans="1:6" ht="14.1" customHeight="1" x14ac:dyDescent="0.25">
      <c r="A560" s="79">
        <v>43232108</v>
      </c>
      <c r="B560" s="69" t="str">
        <f t="shared" ref="B560:B566" ca="1" si="28">IFERROR(INDEX(UNSPSCDes,MATCH(INDIRECT(ADDRESS(ROW(),COLUMN()-1,4)),UNSPSCCode,0)),"")</f>
        <v>Software de calendario y programación de citas</v>
      </c>
      <c r="C560" s="77" t="s">
        <v>1449</v>
      </c>
      <c r="D560" s="77">
        <v>1</v>
      </c>
      <c r="E560" s="71">
        <v>135000</v>
      </c>
      <c r="F560" s="70">
        <f t="shared" ref="F560:F566" ca="1" si="29">INDIRECT(ADDRESS(ROW(),COLUMN()-2,4))*INDIRECT(ADDRESS(ROW(),COLUMN()-1,4))</f>
        <v>135000</v>
      </c>
    </row>
    <row r="561" spans="1:10" ht="14.1" customHeight="1" x14ac:dyDescent="0.25">
      <c r="A561" s="77">
        <v>43231602</v>
      </c>
      <c r="B561" s="69" t="str">
        <f t="shared" ca="1" si="28"/>
        <v>Software de planeación de recursos del negocio erp</v>
      </c>
      <c r="C561" s="77" t="s">
        <v>1449</v>
      </c>
      <c r="D561" s="77">
        <v>1</v>
      </c>
      <c r="E561" s="71">
        <v>115000</v>
      </c>
      <c r="F561" s="70">
        <f t="shared" ca="1" si="29"/>
        <v>115000</v>
      </c>
    </row>
    <row r="562" spans="1:10" ht="14.1" customHeight="1" x14ac:dyDescent="0.25">
      <c r="A562" s="77">
        <v>12142203</v>
      </c>
      <c r="B562" s="69" t="str">
        <f t="shared" ca="1" si="28"/>
        <v>Fuentes alfa</v>
      </c>
      <c r="C562" s="77" t="s">
        <v>1449</v>
      </c>
      <c r="D562" s="77">
        <v>1</v>
      </c>
      <c r="E562" s="71">
        <v>20000</v>
      </c>
      <c r="F562" s="70">
        <f t="shared" ca="1" si="29"/>
        <v>20000</v>
      </c>
    </row>
    <row r="563" spans="1:10" ht="14.1" customHeight="1" x14ac:dyDescent="0.25">
      <c r="A563" s="77">
        <v>43222622</v>
      </c>
      <c r="B563" s="69" t="str">
        <f t="shared" ca="1" si="28"/>
        <v>Dispositivo para balancear la carga del servidor</v>
      </c>
      <c r="C563" s="77" t="s">
        <v>1449</v>
      </c>
      <c r="D563" s="77">
        <v>150</v>
      </c>
      <c r="E563" s="71">
        <v>635</v>
      </c>
      <c r="F563" s="70">
        <f t="shared" ca="1" si="29"/>
        <v>95250</v>
      </c>
    </row>
    <row r="564" spans="1:10" ht="13.5" customHeight="1" x14ac:dyDescent="0.25">
      <c r="A564" s="79">
        <v>39121011</v>
      </c>
      <c r="B564" s="69" t="str">
        <f t="shared" ca="1" si="28"/>
        <v>Fuentes ininterrumpibles de potencia</v>
      </c>
      <c r="C564" s="77" t="s">
        <v>1449</v>
      </c>
      <c r="D564" s="77">
        <v>1</v>
      </c>
      <c r="E564" s="71">
        <v>200000</v>
      </c>
      <c r="F564" s="70">
        <f t="shared" ca="1" si="29"/>
        <v>200000</v>
      </c>
    </row>
    <row r="565" spans="1:10" ht="27" customHeight="1" x14ac:dyDescent="0.25">
      <c r="A565" s="79">
        <v>80141514</v>
      </c>
      <c r="B565" s="69" t="str">
        <f t="shared" ca="1" si="28"/>
        <v>Encuestas por correo electrónico para la investigación de mercados</v>
      </c>
      <c r="C565" s="77" t="s">
        <v>1449</v>
      </c>
      <c r="D565" s="77">
        <v>1</v>
      </c>
      <c r="E565" s="71">
        <v>102700</v>
      </c>
      <c r="F565" s="70">
        <f t="shared" ca="1" si="29"/>
        <v>102700</v>
      </c>
    </row>
    <row r="566" spans="1:10" ht="14.1" customHeight="1" x14ac:dyDescent="0.25">
      <c r="A566" s="77"/>
      <c r="B566" s="69" t="str">
        <f t="shared" ca="1" si="28"/>
        <v/>
      </c>
      <c r="C566" s="77"/>
      <c r="D566" s="77"/>
      <c r="E566" s="71"/>
      <c r="F566" s="70">
        <f t="shared" ca="1" si="29"/>
        <v>0</v>
      </c>
    </row>
    <row r="567" spans="1:10" ht="14.1" customHeight="1" x14ac:dyDescent="0.2">
      <c r="A567" s="45"/>
      <c r="B567" s="45"/>
      <c r="C567" s="45"/>
      <c r="D567" s="45"/>
      <c r="E567" s="73" t="s">
        <v>12550</v>
      </c>
      <c r="F567" s="74">
        <f ca="1">SUM(Table319[MONTO TOTAL ESTIMADO])</f>
        <v>2895750</v>
      </c>
    </row>
    <row r="568" spans="1:10" ht="14.1" customHeight="1" thickBot="1" x14ac:dyDescent="0.3">
      <c r="A568" s="81"/>
      <c r="B568" s="69"/>
      <c r="C568" s="78"/>
      <c r="D568" s="77"/>
      <c r="E568" s="71"/>
      <c r="F568" s="70"/>
    </row>
    <row r="569" spans="1:10" ht="33.75" customHeight="1" thickBot="1" x14ac:dyDescent="0.25">
      <c r="A569" s="64" t="s">
        <v>16382</v>
      </c>
      <c r="B569" s="64" t="s">
        <v>161</v>
      </c>
      <c r="C569" s="64" t="s">
        <v>11723</v>
      </c>
      <c r="D569" s="64" t="s">
        <v>14378</v>
      </c>
      <c r="E569" s="64" t="s">
        <v>10961</v>
      </c>
      <c r="F569" s="64" t="s">
        <v>11094</v>
      </c>
      <c r="G569" s="45"/>
      <c r="H569" s="45"/>
      <c r="I569" s="45"/>
      <c r="J569" s="45"/>
    </row>
    <row r="570" spans="1:10" ht="13.5" customHeight="1" thickBot="1" x14ac:dyDescent="0.25">
      <c r="A570" s="66" t="s">
        <v>18843</v>
      </c>
      <c r="B570" s="80" t="s">
        <v>18839</v>
      </c>
      <c r="C570" s="80" t="s">
        <v>17798</v>
      </c>
      <c r="D570" s="85" t="s">
        <v>18893</v>
      </c>
      <c r="E570" s="66" t="s">
        <v>17854</v>
      </c>
      <c r="F570" s="66"/>
      <c r="G570" s="45"/>
      <c r="H570" s="45"/>
      <c r="I570" s="45"/>
      <c r="J570" s="45"/>
    </row>
    <row r="571" spans="1:10" ht="14.1" customHeight="1" thickBot="1" x14ac:dyDescent="0.25">
      <c r="A571" s="106" t="s">
        <v>14828</v>
      </c>
      <c r="B571" s="67" t="s">
        <v>8528</v>
      </c>
      <c r="C571" s="76">
        <v>42842</v>
      </c>
      <c r="D571" s="106" t="s">
        <v>9385</v>
      </c>
      <c r="E571" s="67" t="s">
        <v>13093</v>
      </c>
      <c r="F571" s="66" t="s">
        <v>3080</v>
      </c>
      <c r="G571" s="45"/>
      <c r="H571" s="45"/>
      <c r="I571" s="45"/>
      <c r="J571" s="45"/>
    </row>
    <row r="572" spans="1:10" ht="14.1" customHeight="1" thickBot="1" x14ac:dyDescent="0.25">
      <c r="A572" s="107"/>
      <c r="B572" s="67" t="s">
        <v>1786</v>
      </c>
      <c r="C572" s="87">
        <f>IF(C571="","",IF(AND(MONTH(C571)&gt;=1,MONTH(C571)&lt;=3),1,IF(AND(MONTH(C571)&gt;=4,MONTH(C571)&lt;=6),2,IF(AND(MONTH(C571)&gt;=7,MONTH(C571)&lt;=9),3,4))))</f>
        <v>2</v>
      </c>
      <c r="D572" s="107"/>
      <c r="E572" s="67" t="s">
        <v>2417</v>
      </c>
      <c r="F572" s="66" t="s">
        <v>11111</v>
      </c>
      <c r="G572" s="45"/>
      <c r="H572" s="45"/>
      <c r="I572" s="45"/>
      <c r="J572" s="45"/>
    </row>
    <row r="573" spans="1:10" ht="14.1" customHeight="1" thickBot="1" x14ac:dyDescent="0.25">
      <c r="A573" s="107"/>
      <c r="B573" s="67" t="s">
        <v>12942</v>
      </c>
      <c r="C573" s="76">
        <v>42849</v>
      </c>
      <c r="D573" s="107"/>
      <c r="E573" s="67" t="s">
        <v>3073</v>
      </c>
      <c r="F573" s="66" t="s">
        <v>11111</v>
      </c>
      <c r="G573" s="45"/>
      <c r="H573" s="45"/>
      <c r="I573" s="45"/>
      <c r="J573" s="45"/>
    </row>
    <row r="574" spans="1:10" ht="14.1" customHeight="1" thickBot="1" x14ac:dyDescent="0.25">
      <c r="A574" s="107"/>
      <c r="B574" s="67" t="s">
        <v>1786</v>
      </c>
      <c r="C574" s="87">
        <f>IF(C573="","",IF(AND(MONTH(C573)&gt;=1,MONTH(C573)&lt;=3),1,IF(AND(MONTH(C573)&gt;=4,MONTH(C573)&lt;=6),2,IF(AND(MONTH(C573)&gt;=7,MONTH(C573)&lt;=9),3,4))))</f>
        <v>2</v>
      </c>
      <c r="D574" s="107"/>
      <c r="E574" s="67" t="s">
        <v>13192</v>
      </c>
      <c r="F574" s="66" t="s">
        <v>11111</v>
      </c>
      <c r="G574" s="45"/>
      <c r="H574" s="45"/>
      <c r="I574" s="45"/>
      <c r="J574" s="45"/>
    </row>
    <row r="575" spans="1:10" ht="14.1" customHeight="1" thickBot="1" x14ac:dyDescent="0.25">
      <c r="A575" s="45"/>
      <c r="B575" s="45"/>
      <c r="C575" s="45"/>
      <c r="D575" s="45"/>
      <c r="E575" s="45"/>
      <c r="F575" s="45"/>
      <c r="G575" s="45"/>
      <c r="H575" s="45"/>
      <c r="I575" s="45"/>
      <c r="J575" s="45"/>
    </row>
    <row r="576" spans="1:10" ht="14.1" customHeight="1" thickBot="1" x14ac:dyDescent="0.25">
      <c r="A576" s="72" t="s">
        <v>15735</v>
      </c>
      <c r="B576" s="72" t="s">
        <v>16146</v>
      </c>
      <c r="C576" s="72" t="s">
        <v>15641</v>
      </c>
      <c r="D576" s="72" t="s">
        <v>15251</v>
      </c>
      <c r="E576" s="72" t="s">
        <v>6932</v>
      </c>
      <c r="F576" s="72" t="s">
        <v>15280</v>
      </c>
      <c r="G576" s="45"/>
      <c r="H576" s="45"/>
      <c r="I576" s="45"/>
      <c r="J576" s="45"/>
    </row>
    <row r="577" spans="1:10" ht="13.5" customHeight="1" x14ac:dyDescent="0.2">
      <c r="A577" s="77">
        <v>72102103</v>
      </c>
      <c r="B577" s="69" t="str">
        <f t="shared" ref="B577:B590" ca="1" si="30">IFERROR(INDEX(UNSPSCDes,MATCH(INDIRECT(ADDRESS(ROW(),COLUMN()-1,4)),UNSPSCCode,0)),"")</f>
        <v>Servicios de exterminación o fumigación</v>
      </c>
      <c r="C577" s="77" t="s">
        <v>1449</v>
      </c>
      <c r="D577" s="77">
        <v>3</v>
      </c>
      <c r="E577" s="71">
        <v>65000</v>
      </c>
      <c r="F577" s="70">
        <f t="shared" ref="F577:F590" ca="1" si="31">INDIRECT(ADDRESS(ROW(),COLUMN()-2,4))*INDIRECT(ADDRESS(ROW(),COLUMN()-1,4))</f>
        <v>195000</v>
      </c>
      <c r="G577" s="45"/>
      <c r="H577" s="45"/>
      <c r="I577" s="45"/>
      <c r="J577" s="45"/>
    </row>
    <row r="578" spans="1:10" ht="27" customHeight="1" x14ac:dyDescent="0.2">
      <c r="A578" s="79">
        <v>72102305</v>
      </c>
      <c r="B578" s="69" t="str">
        <f t="shared" ca="1" si="30"/>
        <v>Servicios de reparación, mantenimiento o reparación de aire acondicionado</v>
      </c>
      <c r="C578" s="77" t="s">
        <v>1449</v>
      </c>
      <c r="D578" s="77">
        <v>2</v>
      </c>
      <c r="E578" s="71">
        <v>25000</v>
      </c>
      <c r="F578" s="70">
        <f t="shared" ca="1" si="31"/>
        <v>50000</v>
      </c>
      <c r="G578" s="45"/>
      <c r="H578" s="45" t="str">
        <f>C570</f>
        <v>Bienes</v>
      </c>
      <c r="I578" s="45" t="str">
        <f>E570</f>
        <v>No</v>
      </c>
      <c r="J578" s="45" t="str">
        <f>D570</f>
        <v>Comparacion de Precio</v>
      </c>
    </row>
    <row r="579" spans="1:10" ht="13.5" customHeight="1" x14ac:dyDescent="0.25">
      <c r="A579" s="79">
        <v>39121011</v>
      </c>
      <c r="B579" s="69" t="str">
        <f t="shared" ca="1" si="30"/>
        <v>Fuentes ininterrumpibles de potencia</v>
      </c>
      <c r="C579" s="77" t="s">
        <v>1449</v>
      </c>
      <c r="D579" s="77">
        <v>1</v>
      </c>
      <c r="E579" s="71">
        <v>200000</v>
      </c>
      <c r="F579" s="70">
        <f t="shared" ca="1" si="31"/>
        <v>200000</v>
      </c>
    </row>
    <row r="580" spans="1:10" ht="13.5" customHeight="1" x14ac:dyDescent="0.25">
      <c r="A580" s="62">
        <v>46191601</v>
      </c>
      <c r="B580" s="69" t="str">
        <f t="shared" ca="1" si="30"/>
        <v>Extintores</v>
      </c>
      <c r="C580" s="77" t="s">
        <v>1449</v>
      </c>
      <c r="D580" s="77">
        <v>1</v>
      </c>
      <c r="E580" s="71">
        <v>65000</v>
      </c>
      <c r="F580" s="70">
        <f t="shared" ca="1" si="31"/>
        <v>65000</v>
      </c>
    </row>
    <row r="581" spans="1:10" ht="13.5" customHeight="1" x14ac:dyDescent="0.25">
      <c r="A581" s="81">
        <v>71121022</v>
      </c>
      <c r="B581" s="69" t="str">
        <f t="shared" ca="1" si="30"/>
        <v>Servicios de limpieza del pozo</v>
      </c>
      <c r="C581" s="77" t="s">
        <v>1449</v>
      </c>
      <c r="D581" s="77">
        <v>1</v>
      </c>
      <c r="E581" s="71">
        <v>8000</v>
      </c>
      <c r="F581" s="70">
        <f t="shared" ca="1" si="31"/>
        <v>8000</v>
      </c>
    </row>
    <row r="582" spans="1:10" ht="13.5" customHeight="1" x14ac:dyDescent="0.25">
      <c r="A582" s="62">
        <v>52141501</v>
      </c>
      <c r="B582" s="69" t="str">
        <f t="shared" ca="1" si="30"/>
        <v>Neveras para uso doméstico</v>
      </c>
      <c r="C582" s="77" t="s">
        <v>1449</v>
      </c>
      <c r="D582" s="77">
        <v>3</v>
      </c>
      <c r="E582" s="71">
        <v>28000</v>
      </c>
      <c r="F582" s="70">
        <f t="shared" ca="1" si="31"/>
        <v>84000</v>
      </c>
    </row>
    <row r="583" spans="1:10" ht="13.5" customHeight="1" x14ac:dyDescent="0.25">
      <c r="A583" s="81">
        <v>46171610</v>
      </c>
      <c r="B583" s="69" t="str">
        <f t="shared" ca="1" si="30"/>
        <v>Cámaras de seguridad</v>
      </c>
      <c r="C583" s="77" t="s">
        <v>1449</v>
      </c>
      <c r="D583" s="77">
        <v>2</v>
      </c>
      <c r="E583" s="71">
        <v>10000</v>
      </c>
      <c r="F583" s="70">
        <f t="shared" ca="1" si="31"/>
        <v>20000</v>
      </c>
    </row>
    <row r="584" spans="1:10" ht="13.5" customHeight="1" x14ac:dyDescent="0.25">
      <c r="A584" s="81">
        <v>39121011</v>
      </c>
      <c r="B584" s="69" t="str">
        <f t="shared" ca="1" si="30"/>
        <v>Fuentes ininterrumpibles de potencia</v>
      </c>
      <c r="C584" s="77" t="s">
        <v>1449</v>
      </c>
      <c r="D584" s="77">
        <v>1</v>
      </c>
      <c r="E584" s="71">
        <v>200000</v>
      </c>
      <c r="F584" s="70">
        <f t="shared" ca="1" si="31"/>
        <v>200000</v>
      </c>
    </row>
    <row r="585" spans="1:10" ht="13.5" customHeight="1" x14ac:dyDescent="0.25">
      <c r="A585" s="79">
        <v>92121702</v>
      </c>
      <c r="B585" s="69" t="str">
        <f t="shared" ca="1" si="30"/>
        <v>Mantenimiento o monitoreo de alarmas contra incendios</v>
      </c>
      <c r="C585" s="77" t="s">
        <v>1449</v>
      </c>
      <c r="D585" s="77">
        <v>1</v>
      </c>
      <c r="E585" s="71">
        <v>25000</v>
      </c>
      <c r="F585" s="70">
        <f t="shared" ca="1" si="31"/>
        <v>25000</v>
      </c>
    </row>
    <row r="586" spans="1:10" ht="27" customHeight="1" x14ac:dyDescent="0.25">
      <c r="A586" s="79">
        <v>72102305</v>
      </c>
      <c r="B586" s="69" t="str">
        <f t="shared" ca="1" si="30"/>
        <v>Servicios de reparación, mantenimiento o reparación de aire acondicionado</v>
      </c>
      <c r="C586" s="77" t="s">
        <v>1449</v>
      </c>
      <c r="D586" s="77">
        <v>1</v>
      </c>
      <c r="E586" s="71">
        <v>50000</v>
      </c>
      <c r="F586" s="70">
        <f t="shared" ca="1" si="31"/>
        <v>50000</v>
      </c>
    </row>
    <row r="587" spans="1:10" ht="13.5" customHeight="1" x14ac:dyDescent="0.25">
      <c r="A587" s="79">
        <v>39121009</v>
      </c>
      <c r="B587" s="69" t="str">
        <f t="shared" ca="1" si="30"/>
        <v>Reguladores eléctricos o de potencia</v>
      </c>
      <c r="C587" s="77" t="s">
        <v>1449</v>
      </c>
      <c r="D587" s="77">
        <v>1</v>
      </c>
      <c r="E587" s="71">
        <v>22000</v>
      </c>
      <c r="F587" s="70">
        <f t="shared" ca="1" si="31"/>
        <v>22000</v>
      </c>
    </row>
    <row r="588" spans="1:10" ht="13.5" customHeight="1" x14ac:dyDescent="0.25">
      <c r="A588" s="81">
        <v>76111602</v>
      </c>
      <c r="B588" s="69" t="str">
        <f t="shared" ca="1" si="30"/>
        <v>Limpieza de conductos de aire</v>
      </c>
      <c r="C588" s="77" t="s">
        <v>1449</v>
      </c>
      <c r="D588" s="77">
        <v>1</v>
      </c>
      <c r="E588" s="71">
        <v>13000</v>
      </c>
      <c r="F588" s="70">
        <f t="shared" ca="1" si="31"/>
        <v>13000</v>
      </c>
    </row>
    <row r="589" spans="1:10" ht="13.5" customHeight="1" x14ac:dyDescent="0.25">
      <c r="A589" s="81">
        <v>77101503</v>
      </c>
      <c r="B589" s="69" t="str">
        <f t="shared" ca="1" si="30"/>
        <v>Análisis de indicadores ambientales</v>
      </c>
      <c r="C589" s="77" t="s">
        <v>1449</v>
      </c>
      <c r="D589" s="77">
        <v>1</v>
      </c>
      <c r="E589" s="71">
        <v>150000</v>
      </c>
      <c r="F589" s="70">
        <f t="shared" ca="1" si="31"/>
        <v>150000</v>
      </c>
    </row>
    <row r="590" spans="1:10" ht="13.5" customHeight="1" x14ac:dyDescent="0.25">
      <c r="A590" s="81">
        <v>84101503</v>
      </c>
      <c r="B590" s="69" t="str">
        <f t="shared" ca="1" si="30"/>
        <v>Acuerdos de garantía</v>
      </c>
      <c r="C590" s="77" t="s">
        <v>1449</v>
      </c>
      <c r="D590" s="77">
        <v>1</v>
      </c>
      <c r="E590" s="71">
        <v>85000</v>
      </c>
      <c r="F590" s="70">
        <f t="shared" ca="1" si="31"/>
        <v>85000</v>
      </c>
    </row>
    <row r="591" spans="1:10" ht="13.5" customHeight="1" x14ac:dyDescent="0.25">
      <c r="A591" s="62">
        <v>47131826</v>
      </c>
      <c r="B591" s="69" t="str">
        <f ca="1">IFERROR(INDEX(UNSPSCDes,MATCH(INDIRECT(ADDRESS(ROW(),COLUMN()-1,4)),UNSPSCCode,0)),"")</f>
        <v>Limpiadores de alfombras o tapizados</v>
      </c>
      <c r="C591" s="77" t="s">
        <v>1449</v>
      </c>
      <c r="D591" s="77">
        <v>3</v>
      </c>
      <c r="E591" s="71">
        <v>20000</v>
      </c>
      <c r="F591" s="70">
        <f ca="1">INDIRECT(ADDRESS(ROW(),COLUMN()-2,4))*INDIRECT(ADDRESS(ROW(),COLUMN()-1,4))</f>
        <v>60000</v>
      </c>
    </row>
    <row r="592" spans="1:10" ht="14.1" customHeight="1" x14ac:dyDescent="0.2">
      <c r="A592" s="45"/>
      <c r="B592" s="45"/>
      <c r="C592" s="45"/>
      <c r="D592" s="45"/>
      <c r="E592" s="73" t="s">
        <v>12550</v>
      </c>
      <c r="F592" s="74">
        <f ca="1">SUM(Table320[MONTO TOTAL ESTIMADO])</f>
        <v>1227000</v>
      </c>
    </row>
    <row r="593" spans="1:10" ht="33.75" customHeight="1" thickBot="1" x14ac:dyDescent="0.25">
      <c r="A593" s="81"/>
      <c r="B593" s="69"/>
      <c r="C593" s="78"/>
      <c r="D593" s="77"/>
      <c r="E593" s="71"/>
      <c r="F593" s="70"/>
      <c r="G593" s="45"/>
      <c r="H593" s="45"/>
      <c r="I593" s="45"/>
      <c r="J593" s="45"/>
    </row>
    <row r="594" spans="1:10" ht="13.5" customHeight="1" thickBot="1" x14ac:dyDescent="0.25">
      <c r="A594" s="64" t="s">
        <v>16382</v>
      </c>
      <c r="B594" s="64" t="s">
        <v>161</v>
      </c>
      <c r="C594" s="64" t="s">
        <v>11723</v>
      </c>
      <c r="D594" s="64" t="s">
        <v>14378</v>
      </c>
      <c r="E594" s="64" t="s">
        <v>10961</v>
      </c>
      <c r="F594" s="64" t="s">
        <v>11094</v>
      </c>
      <c r="G594" s="45"/>
      <c r="H594" s="45"/>
      <c r="I594" s="45"/>
      <c r="J594" s="45"/>
    </row>
    <row r="595" spans="1:10" ht="14.1" customHeight="1" thickBot="1" x14ac:dyDescent="0.25">
      <c r="A595" s="66" t="s">
        <v>18843</v>
      </c>
      <c r="B595" s="80" t="s">
        <v>18839</v>
      </c>
      <c r="C595" s="80" t="s">
        <v>17798</v>
      </c>
      <c r="D595" s="85" t="s">
        <v>18893</v>
      </c>
      <c r="E595" s="66" t="s">
        <v>18834</v>
      </c>
      <c r="F595" s="66"/>
      <c r="G595" s="45"/>
      <c r="H595" s="45"/>
      <c r="I595" s="45"/>
      <c r="J595" s="45"/>
    </row>
    <row r="596" spans="1:10" ht="14.1" customHeight="1" thickBot="1" x14ac:dyDescent="0.25">
      <c r="A596" s="106" t="s">
        <v>14828</v>
      </c>
      <c r="B596" s="67" t="s">
        <v>8528</v>
      </c>
      <c r="C596" s="76">
        <v>42921</v>
      </c>
      <c r="D596" s="106" t="s">
        <v>9385</v>
      </c>
      <c r="E596" s="67" t="s">
        <v>13093</v>
      </c>
      <c r="F596" s="66" t="s">
        <v>3080</v>
      </c>
      <c r="G596" s="45"/>
      <c r="H596" s="45"/>
      <c r="I596" s="45"/>
      <c r="J596" s="45"/>
    </row>
    <row r="597" spans="1:10" ht="14.1" customHeight="1" thickBot="1" x14ac:dyDescent="0.25">
      <c r="A597" s="107"/>
      <c r="B597" s="67" t="s">
        <v>1786</v>
      </c>
      <c r="C597" s="87">
        <f>IF(C596="","",IF(AND(MONTH(C596)&gt;=1,MONTH(C596)&lt;=3),1,IF(AND(MONTH(C596)&gt;=4,MONTH(C596)&lt;=6),2,IF(AND(MONTH(C596)&gt;=7,MONTH(C596)&lt;=9),3,4))))</f>
        <v>3</v>
      </c>
      <c r="D597" s="107"/>
      <c r="E597" s="67" t="s">
        <v>2417</v>
      </c>
      <c r="F597" s="66" t="s">
        <v>11111</v>
      </c>
      <c r="G597" s="45"/>
      <c r="H597" s="45"/>
      <c r="I597" s="45"/>
      <c r="J597" s="45"/>
    </row>
    <row r="598" spans="1:10" ht="14.1" customHeight="1" thickBot="1" x14ac:dyDescent="0.25">
      <c r="A598" s="107"/>
      <c r="B598" s="67" t="s">
        <v>12942</v>
      </c>
      <c r="C598" s="76">
        <v>42926</v>
      </c>
      <c r="D598" s="107"/>
      <c r="E598" s="67" t="s">
        <v>3073</v>
      </c>
      <c r="F598" s="66" t="s">
        <v>11111</v>
      </c>
      <c r="G598" s="45"/>
      <c r="H598" s="45"/>
      <c r="I598" s="45"/>
      <c r="J598" s="45"/>
    </row>
    <row r="599" spans="1:10" ht="14.1" customHeight="1" thickBot="1" x14ac:dyDescent="0.25">
      <c r="A599" s="107"/>
      <c r="B599" s="67" t="s">
        <v>1786</v>
      </c>
      <c r="C599" s="87">
        <f>IF(C598="","",IF(AND(MONTH(C598)&gt;=1,MONTH(C598)&lt;=3),1,IF(AND(MONTH(C598)&gt;=4,MONTH(C598)&lt;=6),2,IF(AND(MONTH(C598)&gt;=7,MONTH(C598)&lt;=9),3,4))))</f>
        <v>3</v>
      </c>
      <c r="D599" s="107"/>
      <c r="E599" s="67" t="s">
        <v>13192</v>
      </c>
      <c r="F599" s="66" t="s">
        <v>11111</v>
      </c>
      <c r="G599" s="45"/>
      <c r="H599" s="45"/>
      <c r="I599" s="45"/>
      <c r="J599" s="45"/>
    </row>
    <row r="600" spans="1:10" ht="14.1" customHeight="1" thickBot="1" x14ac:dyDescent="0.25">
      <c r="A600" s="45"/>
      <c r="B600" s="45"/>
      <c r="C600" s="45"/>
      <c r="D600" s="45"/>
      <c r="E600" s="45"/>
      <c r="F600" s="45"/>
      <c r="G600" s="45"/>
      <c r="H600" s="45"/>
      <c r="I600" s="45"/>
      <c r="J600" s="45"/>
    </row>
    <row r="601" spans="1:10" ht="13.5" customHeight="1" thickBot="1" x14ac:dyDescent="0.25">
      <c r="A601" s="72" t="s">
        <v>15735</v>
      </c>
      <c r="B601" s="72" t="s">
        <v>16146</v>
      </c>
      <c r="C601" s="72" t="s">
        <v>15641</v>
      </c>
      <c r="D601" s="72" t="s">
        <v>15251</v>
      </c>
      <c r="E601" s="72" t="s">
        <v>6932</v>
      </c>
      <c r="F601" s="72" t="s">
        <v>15280</v>
      </c>
      <c r="G601" s="45"/>
      <c r="H601" s="45"/>
      <c r="I601" s="45"/>
      <c r="J601" s="45"/>
    </row>
    <row r="602" spans="1:10" ht="13.5" customHeight="1" x14ac:dyDescent="0.2">
      <c r="A602" s="79">
        <v>20131001</v>
      </c>
      <c r="B602" s="69" t="str">
        <f t="shared" ref="B602:B616" ca="1" si="32">IFERROR(INDEX(UNSPSCDes,MATCH(INDIRECT(ADDRESS(ROW(),COLUMN()-1,4)),UNSPSCCode,0)),"")</f>
        <v>Agentes de control de filtración</v>
      </c>
      <c r="C602" s="77" t="s">
        <v>1449</v>
      </c>
      <c r="D602" s="77">
        <v>12</v>
      </c>
      <c r="E602" s="71">
        <v>4700</v>
      </c>
      <c r="F602" s="70">
        <f t="shared" ref="F602:F616" ca="1" si="33">INDIRECT(ADDRESS(ROW(),COLUMN()-2,4))*INDIRECT(ADDRESS(ROW(),COLUMN()-1,4))</f>
        <v>56400</v>
      </c>
      <c r="G602" s="45"/>
      <c r="H602" s="45" t="str">
        <f>C595</f>
        <v>Bienes</v>
      </c>
      <c r="I602" s="45" t="str">
        <f>E595</f>
        <v>Si</v>
      </c>
      <c r="J602" s="45" t="str">
        <f>D595</f>
        <v>Comparacion de Precio</v>
      </c>
    </row>
    <row r="603" spans="1:10" ht="13.5" customHeight="1" x14ac:dyDescent="0.25">
      <c r="A603" s="77">
        <v>30181513</v>
      </c>
      <c r="B603" s="69" t="str">
        <f t="shared" ca="1" si="32"/>
        <v>Tapas de inodoro</v>
      </c>
      <c r="C603" s="77" t="s">
        <v>1449</v>
      </c>
      <c r="D603" s="77">
        <v>7</v>
      </c>
      <c r="E603" s="71">
        <v>700</v>
      </c>
      <c r="F603" s="70">
        <f t="shared" ca="1" si="33"/>
        <v>4900</v>
      </c>
    </row>
    <row r="604" spans="1:10" ht="13.5" customHeight="1" x14ac:dyDescent="0.25">
      <c r="A604" s="77">
        <v>26101758</v>
      </c>
      <c r="B604" s="69" t="str">
        <f t="shared" ca="1" si="32"/>
        <v>Ajustadores del balancín</v>
      </c>
      <c r="C604" s="77" t="s">
        <v>1449</v>
      </c>
      <c r="D604" s="77">
        <v>7</v>
      </c>
      <c r="E604" s="71">
        <v>200</v>
      </c>
      <c r="F604" s="70">
        <f t="shared" ca="1" si="33"/>
        <v>1400</v>
      </c>
    </row>
    <row r="605" spans="1:10" ht="13.5" customHeight="1" x14ac:dyDescent="0.25">
      <c r="A605" s="77">
        <v>31162402</v>
      </c>
      <c r="B605" s="69" t="str">
        <f t="shared" ca="1" si="32"/>
        <v>Cerraduras</v>
      </c>
      <c r="C605" s="77" t="s">
        <v>1449</v>
      </c>
      <c r="D605" s="77">
        <v>10</v>
      </c>
      <c r="E605" s="71">
        <v>2000</v>
      </c>
      <c r="F605" s="70">
        <f t="shared" ca="1" si="33"/>
        <v>20000</v>
      </c>
    </row>
    <row r="606" spans="1:10" ht="13.5" customHeight="1" x14ac:dyDescent="0.25">
      <c r="A606" s="79">
        <v>47131802</v>
      </c>
      <c r="B606" s="69" t="str">
        <f t="shared" ca="1" si="32"/>
        <v>Terminados o ceras para pisos</v>
      </c>
      <c r="C606" s="77" t="s">
        <v>1449</v>
      </c>
      <c r="D606" s="77">
        <v>1</v>
      </c>
      <c r="E606" s="71">
        <v>150000</v>
      </c>
      <c r="F606" s="70">
        <f t="shared" ca="1" si="33"/>
        <v>150000</v>
      </c>
    </row>
    <row r="607" spans="1:10" ht="13.5" customHeight="1" x14ac:dyDescent="0.25">
      <c r="A607" s="77">
        <v>39111706</v>
      </c>
      <c r="B607" s="69" t="str">
        <f t="shared" ca="1" si="32"/>
        <v>Luces de emergencia o estroboscópicas (licuadoras)</v>
      </c>
      <c r="C607" s="77" t="s">
        <v>1449</v>
      </c>
      <c r="D607" s="77">
        <v>10</v>
      </c>
      <c r="E607" s="71">
        <v>1300</v>
      </c>
      <c r="F607" s="70">
        <f t="shared" ca="1" si="33"/>
        <v>13000</v>
      </c>
    </row>
    <row r="608" spans="1:10" ht="27" customHeight="1" x14ac:dyDescent="0.25">
      <c r="A608" s="77">
        <v>39101605</v>
      </c>
      <c r="B608" s="69" t="str">
        <f t="shared" ca="1" si="32"/>
        <v>Lámparas fluorescentes</v>
      </c>
      <c r="C608" s="77" t="s">
        <v>16988</v>
      </c>
      <c r="D608" s="77">
        <v>1</v>
      </c>
      <c r="E608" s="71">
        <v>1200</v>
      </c>
      <c r="F608" s="70">
        <f t="shared" ca="1" si="33"/>
        <v>1200</v>
      </c>
    </row>
    <row r="609" spans="1:10" ht="13.5" customHeight="1" x14ac:dyDescent="0.25">
      <c r="A609" s="77">
        <v>42182603</v>
      </c>
      <c r="B609" s="69" t="str">
        <f t="shared" ca="1" si="32"/>
        <v>Luces de techo o lámparas de techo o accesorios para exámenes médicos</v>
      </c>
      <c r="C609" s="77" t="s">
        <v>16988</v>
      </c>
      <c r="D609" s="77">
        <v>5</v>
      </c>
      <c r="E609" s="71">
        <v>1650</v>
      </c>
      <c r="F609" s="70">
        <f t="shared" ca="1" si="33"/>
        <v>8250</v>
      </c>
    </row>
    <row r="610" spans="1:10" ht="13.5" customHeight="1" x14ac:dyDescent="0.25">
      <c r="A610" s="77">
        <v>47121602</v>
      </c>
      <c r="B610" s="69" t="str">
        <f t="shared" ca="1" si="32"/>
        <v>Aspiradoras</v>
      </c>
      <c r="C610" s="77" t="s">
        <v>1449</v>
      </c>
      <c r="D610" s="77">
        <v>3</v>
      </c>
      <c r="E610" s="71">
        <v>50000</v>
      </c>
      <c r="F610" s="70">
        <f t="shared" ca="1" si="33"/>
        <v>150000</v>
      </c>
    </row>
    <row r="611" spans="1:10" ht="13.5" customHeight="1" x14ac:dyDescent="0.25">
      <c r="A611" s="77">
        <v>39111521</v>
      </c>
      <c r="B611" s="69" t="str">
        <f t="shared" ca="1" si="32"/>
        <v>Plafones</v>
      </c>
      <c r="C611" s="77" t="s">
        <v>16988</v>
      </c>
      <c r="D611" s="77">
        <v>4</v>
      </c>
      <c r="E611" s="71">
        <v>1400</v>
      </c>
      <c r="F611" s="70">
        <f t="shared" ca="1" si="33"/>
        <v>5600</v>
      </c>
    </row>
    <row r="612" spans="1:10" ht="13.5" customHeight="1" x14ac:dyDescent="0.25">
      <c r="A612" s="79">
        <v>52141520</v>
      </c>
      <c r="B612" s="69" t="str">
        <f t="shared" ca="1" si="32"/>
        <v>Mezcladoras para uso doméstico</v>
      </c>
      <c r="C612" s="77" t="s">
        <v>1449</v>
      </c>
      <c r="D612" s="77">
        <v>8</v>
      </c>
      <c r="E612" s="71">
        <v>2300</v>
      </c>
      <c r="F612" s="70">
        <f t="shared" ca="1" si="33"/>
        <v>18400</v>
      </c>
    </row>
    <row r="613" spans="1:10" ht="13.5" customHeight="1" x14ac:dyDescent="0.25">
      <c r="A613" s="62">
        <v>40151519</v>
      </c>
      <c r="B613" s="69" t="str">
        <f t="shared" ca="1" si="32"/>
        <v>Bombas sanitarias</v>
      </c>
      <c r="C613" s="77" t="s">
        <v>1449</v>
      </c>
      <c r="D613" s="77">
        <v>8</v>
      </c>
      <c r="E613" s="71">
        <v>300</v>
      </c>
      <c r="F613" s="70">
        <f t="shared" ca="1" si="33"/>
        <v>2400</v>
      </c>
    </row>
    <row r="614" spans="1:10" ht="13.5" customHeight="1" x14ac:dyDescent="0.25">
      <c r="A614" s="77">
        <v>72102103</v>
      </c>
      <c r="B614" s="69" t="str">
        <f t="shared" ca="1" si="32"/>
        <v>Servicios de exterminación o fumigación</v>
      </c>
      <c r="C614" s="77" t="s">
        <v>1449</v>
      </c>
      <c r="D614" s="77">
        <v>3</v>
      </c>
      <c r="E614" s="71">
        <v>65000</v>
      </c>
      <c r="F614" s="70">
        <f t="shared" ca="1" si="33"/>
        <v>195000</v>
      </c>
    </row>
    <row r="615" spans="1:10" ht="14.1" customHeight="1" x14ac:dyDescent="0.25">
      <c r="A615" s="79">
        <v>27131603</v>
      </c>
      <c r="B615" s="69" t="str">
        <f t="shared" ca="1" si="32"/>
        <v>Reguladores de aire</v>
      </c>
      <c r="C615" s="77" t="s">
        <v>1449</v>
      </c>
      <c r="D615" s="77">
        <v>8</v>
      </c>
      <c r="E615" s="71">
        <v>2300</v>
      </c>
      <c r="F615" s="70">
        <f t="shared" ca="1" si="33"/>
        <v>18400</v>
      </c>
    </row>
    <row r="616" spans="1:10" ht="13.5" customHeight="1" x14ac:dyDescent="0.25">
      <c r="A616" s="81">
        <v>39121011</v>
      </c>
      <c r="B616" s="69" t="str">
        <f t="shared" ca="1" si="32"/>
        <v>Fuentes ininterrumpibles de potencia</v>
      </c>
      <c r="C616" s="77" t="s">
        <v>1449</v>
      </c>
      <c r="D616" s="77">
        <v>1</v>
      </c>
      <c r="E616" s="71">
        <v>200000</v>
      </c>
      <c r="F616" s="70">
        <f t="shared" ca="1" si="33"/>
        <v>200000</v>
      </c>
    </row>
    <row r="617" spans="1:10" ht="13.5" customHeight="1" x14ac:dyDescent="0.25">
      <c r="A617" s="79">
        <v>92121702</v>
      </c>
      <c r="B617" s="69" t="str">
        <f ca="1">IFERROR(INDEX(UNSPSCDes,MATCH(INDIRECT(ADDRESS(ROW(),COLUMN()-1,4)),UNSPSCCode,0)),"")</f>
        <v>Mantenimiento o monitoreo de alarmas contra incendios</v>
      </c>
      <c r="C617" s="77" t="s">
        <v>1449</v>
      </c>
      <c r="D617" s="77">
        <v>1</v>
      </c>
      <c r="E617" s="71">
        <v>25000</v>
      </c>
      <c r="F617" s="70">
        <f ca="1">INDIRECT(ADDRESS(ROW(),COLUMN()-2,4))*INDIRECT(ADDRESS(ROW(),COLUMN()-1,4))</f>
        <v>25000</v>
      </c>
    </row>
    <row r="618" spans="1:10" ht="13.5" customHeight="1" x14ac:dyDescent="0.25">
      <c r="A618" s="81">
        <v>76111602</v>
      </c>
      <c r="B618" s="69" t="str">
        <f ca="1">IFERROR(INDEX(UNSPSCDes,MATCH(INDIRECT(ADDRESS(ROW(),COLUMN()-1,4)),UNSPSCCode,0)),"")</f>
        <v>Limpieza de conductos de aire</v>
      </c>
      <c r="C618" s="77" t="s">
        <v>1449</v>
      </c>
      <c r="D618" s="77">
        <v>1</v>
      </c>
      <c r="E618" s="71">
        <v>13000</v>
      </c>
      <c r="F618" s="70">
        <f ca="1">INDIRECT(ADDRESS(ROW(),COLUMN()-2,4))*INDIRECT(ADDRESS(ROW(),COLUMN()-1,4))</f>
        <v>13000</v>
      </c>
    </row>
    <row r="619" spans="1:10" ht="13.5" customHeight="1" x14ac:dyDescent="0.25">
      <c r="A619" s="79">
        <v>39121009</v>
      </c>
      <c r="B619" s="69" t="str">
        <f ca="1">IFERROR(INDEX(UNSPSCDes,MATCH(INDIRECT(ADDRESS(ROW(),COLUMN()-1,4)),UNSPSCCode,0)),"")</f>
        <v>Reguladores eléctricos o de potencia</v>
      </c>
      <c r="C619" s="77" t="s">
        <v>1449</v>
      </c>
      <c r="D619" s="77">
        <v>1</v>
      </c>
      <c r="E619" s="71">
        <v>560</v>
      </c>
      <c r="F619" s="70">
        <f ca="1">INDIRECT(ADDRESS(ROW(),COLUMN()-2,4))*INDIRECT(ADDRESS(ROW(),COLUMN()-1,4))</f>
        <v>560</v>
      </c>
    </row>
    <row r="620" spans="1:10" ht="14.1" customHeight="1" x14ac:dyDescent="0.25">
      <c r="A620" s="79">
        <v>39121107</v>
      </c>
      <c r="B620" s="69" t="str">
        <f ca="1">IFERROR(INDEX(UNSPSCDes,MATCH(INDIRECT(ADDRESS(ROW(),COLUMN()-1,4)),UNSPSCCode,0)),"")</f>
        <v>Sistemas de control de iluminación</v>
      </c>
      <c r="C620" s="77" t="s">
        <v>1449</v>
      </c>
      <c r="D620" s="77">
        <v>1</v>
      </c>
      <c r="E620" s="71">
        <v>125000</v>
      </c>
      <c r="F620" s="70">
        <f ca="1">INDIRECT(ADDRESS(ROW(),COLUMN()-2,4))*INDIRECT(ADDRESS(ROW(),COLUMN()-1,4))</f>
        <v>125000</v>
      </c>
    </row>
    <row r="621" spans="1:10" ht="27" customHeight="1" x14ac:dyDescent="0.25">
      <c r="A621" s="77">
        <v>44103107</v>
      </c>
      <c r="B621" s="69" t="str">
        <f ca="1">IFERROR(INDEX(UNSPSCDes,MATCH(INDIRECT(ADDRESS(ROW(),COLUMN()-1,4)),UNSPSCCode,0)),"")</f>
        <v>Suministros de limpieza de impresoras o faxes o fotocopiadoras</v>
      </c>
      <c r="C621" s="77" t="s">
        <v>1449</v>
      </c>
      <c r="D621" s="77">
        <v>1</v>
      </c>
      <c r="E621" s="71">
        <v>56400</v>
      </c>
      <c r="F621" s="70">
        <f ca="1">INDIRECT(ADDRESS(ROW(),COLUMN()-2,4))*INDIRECT(ADDRESS(ROW(),COLUMN()-1,4))</f>
        <v>56400</v>
      </c>
    </row>
    <row r="622" spans="1:10" ht="33.75" customHeight="1" x14ac:dyDescent="0.2">
      <c r="A622" s="45"/>
      <c r="B622" s="45"/>
      <c r="C622" s="45"/>
      <c r="D622" s="45"/>
      <c r="E622" s="73" t="s">
        <v>12550</v>
      </c>
      <c r="F622" s="74">
        <f ca="1">SUM(Table321[MONTO TOTAL ESTIMADO])</f>
        <v>1064910</v>
      </c>
      <c r="G622" s="45"/>
      <c r="H622" s="45"/>
      <c r="I622" s="45"/>
      <c r="J622" s="45"/>
    </row>
    <row r="623" spans="1:10" ht="13.5" customHeight="1" thickBot="1" x14ac:dyDescent="0.25">
      <c r="A623" s="81"/>
      <c r="B623" s="69"/>
      <c r="C623" s="78"/>
      <c r="D623" s="77"/>
      <c r="E623" s="71"/>
      <c r="F623" s="70"/>
      <c r="G623" s="45"/>
      <c r="H623" s="45"/>
      <c r="I623" s="45"/>
      <c r="J623" s="45"/>
    </row>
    <row r="624" spans="1:10" ht="14.1" customHeight="1" thickBot="1" x14ac:dyDescent="0.25">
      <c r="A624" s="64" t="s">
        <v>16382</v>
      </c>
      <c r="B624" s="64" t="s">
        <v>161</v>
      </c>
      <c r="C624" s="64" t="s">
        <v>11723</v>
      </c>
      <c r="D624" s="64" t="s">
        <v>14378</v>
      </c>
      <c r="E624" s="64" t="s">
        <v>10961</v>
      </c>
      <c r="F624" s="64" t="s">
        <v>11094</v>
      </c>
      <c r="G624" s="45"/>
      <c r="H624" s="45"/>
      <c r="I624" s="45"/>
      <c r="J624" s="45"/>
    </row>
    <row r="625" spans="1:10" ht="14.1" customHeight="1" thickBot="1" x14ac:dyDescent="0.25">
      <c r="A625" s="66" t="s">
        <v>18843</v>
      </c>
      <c r="B625" s="80" t="s">
        <v>18839</v>
      </c>
      <c r="C625" s="80" t="s">
        <v>17798</v>
      </c>
      <c r="D625" s="85" t="s">
        <v>18846</v>
      </c>
      <c r="E625" s="66" t="s">
        <v>17854</v>
      </c>
      <c r="F625" s="66"/>
      <c r="G625" s="45"/>
      <c r="H625" s="45"/>
      <c r="I625" s="45"/>
      <c r="J625" s="45"/>
    </row>
    <row r="626" spans="1:10" ht="14.1" customHeight="1" thickBot="1" x14ac:dyDescent="0.25">
      <c r="A626" s="106" t="s">
        <v>14828</v>
      </c>
      <c r="B626" s="67" t="s">
        <v>8528</v>
      </c>
      <c r="C626" s="76">
        <v>43020</v>
      </c>
      <c r="D626" s="106" t="s">
        <v>9385</v>
      </c>
      <c r="E626" s="67" t="s">
        <v>13093</v>
      </c>
      <c r="F626" s="66" t="s">
        <v>3080</v>
      </c>
      <c r="G626" s="45"/>
      <c r="H626" s="45"/>
      <c r="I626" s="45"/>
      <c r="J626" s="45"/>
    </row>
    <row r="627" spans="1:10" ht="14.1" customHeight="1" thickBot="1" x14ac:dyDescent="0.25">
      <c r="A627" s="107"/>
      <c r="B627" s="67" t="s">
        <v>1786</v>
      </c>
      <c r="C627" s="88">
        <f>IF(C626="","",IF(AND(MONTH(C626)&gt;=1,MONTH(C626)&lt;=3),1,IF(AND(MONTH(C626)&gt;=4,MONTH(C626)&lt;=6),2,IF(AND(MONTH(C626)&gt;=7,MONTH(C626)&lt;=9),3,4))))</f>
        <v>4</v>
      </c>
      <c r="D627" s="107"/>
      <c r="E627" s="67" t="s">
        <v>2417</v>
      </c>
      <c r="F627" s="66" t="s">
        <v>11111</v>
      </c>
      <c r="G627" s="45"/>
      <c r="H627" s="45"/>
      <c r="I627" s="45"/>
      <c r="J627" s="45"/>
    </row>
    <row r="628" spans="1:10" ht="14.1" customHeight="1" thickBot="1" x14ac:dyDescent="0.25">
      <c r="A628" s="107"/>
      <c r="B628" s="67" t="s">
        <v>12942</v>
      </c>
      <c r="C628" s="76">
        <v>43025</v>
      </c>
      <c r="D628" s="107"/>
      <c r="E628" s="67" t="s">
        <v>3073</v>
      </c>
      <c r="F628" s="66" t="s">
        <v>11111</v>
      </c>
      <c r="G628" s="45"/>
      <c r="H628" s="45"/>
      <c r="I628" s="45"/>
      <c r="J628" s="45"/>
    </row>
    <row r="629" spans="1:10" ht="14.1" customHeight="1" thickBot="1" x14ac:dyDescent="0.25">
      <c r="A629" s="107"/>
      <c r="B629" s="67" t="s">
        <v>1786</v>
      </c>
      <c r="C629" s="88">
        <f>IF(C628="","",IF(AND(MONTH(C628)&gt;=1,MONTH(C628)&lt;=3),1,IF(AND(MONTH(C628)&gt;=4,MONTH(C628)&lt;=6),2,IF(AND(MONTH(C628)&gt;=7,MONTH(C628)&lt;=9),3,4))))</f>
        <v>4</v>
      </c>
      <c r="D629" s="107"/>
      <c r="E629" s="67" t="s">
        <v>13192</v>
      </c>
      <c r="F629" s="66" t="s">
        <v>11111</v>
      </c>
      <c r="G629" s="45"/>
      <c r="H629" s="45"/>
      <c r="I629" s="45"/>
      <c r="J629" s="45"/>
    </row>
    <row r="630" spans="1:10" ht="27" customHeight="1" thickBot="1" x14ac:dyDescent="0.25">
      <c r="A630" s="45"/>
      <c r="B630" s="45"/>
      <c r="C630" s="45"/>
      <c r="D630" s="45"/>
      <c r="E630" s="45"/>
      <c r="F630" s="45"/>
      <c r="G630" s="45"/>
      <c r="H630" s="45"/>
      <c r="I630" s="45"/>
      <c r="J630" s="45"/>
    </row>
    <row r="631" spans="1:10" ht="13.5" customHeight="1" thickBot="1" x14ac:dyDescent="0.25">
      <c r="A631" s="72" t="s">
        <v>15735</v>
      </c>
      <c r="B631" s="72" t="s">
        <v>16146</v>
      </c>
      <c r="C631" s="72" t="s">
        <v>15641</v>
      </c>
      <c r="D631" s="72" t="s">
        <v>15251</v>
      </c>
      <c r="E631" s="72" t="s">
        <v>6932</v>
      </c>
      <c r="F631" s="72" t="s">
        <v>15280</v>
      </c>
      <c r="G631" s="45"/>
      <c r="H631" s="45" t="str">
        <f>C625</f>
        <v>Bienes</v>
      </c>
      <c r="I631" s="45" t="str">
        <f>E625</f>
        <v>No</v>
      </c>
      <c r="J631" s="45" t="str">
        <f>D625</f>
        <v>Compra Menor</v>
      </c>
    </row>
    <row r="632" spans="1:10" ht="13.5" customHeight="1" x14ac:dyDescent="0.25">
      <c r="A632" s="77">
        <v>42182603</v>
      </c>
      <c r="B632" s="69" t="str">
        <f t="shared" ref="B632:B638" ca="1" si="34">IFERROR(INDEX(UNSPSCDes,MATCH(INDIRECT(ADDRESS(ROW(),COLUMN()-1,4)),UNSPSCCode,0)),"")</f>
        <v>Luces de techo o lámparas de techo o accesorios para exámenes médicos</v>
      </c>
      <c r="C632" s="77" t="s">
        <v>16988</v>
      </c>
      <c r="D632" s="77">
        <v>2</v>
      </c>
      <c r="E632" s="71">
        <v>1650</v>
      </c>
      <c r="F632" s="70">
        <f t="shared" ref="F632:F638" ca="1" si="35">INDIRECT(ADDRESS(ROW(),COLUMN()-2,4))*INDIRECT(ADDRESS(ROW(),COLUMN()-1,4))</f>
        <v>3300</v>
      </c>
    </row>
    <row r="633" spans="1:10" ht="13.5" customHeight="1" x14ac:dyDescent="0.25">
      <c r="A633" s="81">
        <v>71121022</v>
      </c>
      <c r="B633" s="69" t="str">
        <f t="shared" ca="1" si="34"/>
        <v>Servicios de limpieza del pozo</v>
      </c>
      <c r="C633" s="77" t="s">
        <v>1449</v>
      </c>
      <c r="D633" s="77">
        <v>1</v>
      </c>
      <c r="E633" s="71">
        <v>8000</v>
      </c>
      <c r="F633" s="70">
        <f t="shared" ca="1" si="35"/>
        <v>8000</v>
      </c>
    </row>
    <row r="634" spans="1:10" ht="27" customHeight="1" x14ac:dyDescent="0.25">
      <c r="A634" s="77">
        <v>72102103</v>
      </c>
      <c r="B634" s="69" t="str">
        <f t="shared" ca="1" si="34"/>
        <v>Servicios de exterminación o fumigación</v>
      </c>
      <c r="C634" s="77" t="s">
        <v>1449</v>
      </c>
      <c r="D634" s="77">
        <v>3</v>
      </c>
      <c r="E634" s="71">
        <v>15000</v>
      </c>
      <c r="F634" s="70">
        <f t="shared" ca="1" si="35"/>
        <v>45000</v>
      </c>
    </row>
    <row r="635" spans="1:10" ht="27" customHeight="1" x14ac:dyDescent="0.25">
      <c r="A635" s="79">
        <v>26111701</v>
      </c>
      <c r="B635" s="69" t="str">
        <f t="shared" ca="1" si="34"/>
        <v>Baterías recargables</v>
      </c>
      <c r="C635" s="77" t="s">
        <v>1449</v>
      </c>
      <c r="D635" s="77">
        <v>500</v>
      </c>
      <c r="E635" s="71">
        <v>860</v>
      </c>
      <c r="F635" s="70">
        <f t="shared" ca="1" si="35"/>
        <v>430000</v>
      </c>
    </row>
    <row r="636" spans="1:10" ht="13.5" customHeight="1" x14ac:dyDescent="0.25">
      <c r="A636" s="79">
        <v>81111812</v>
      </c>
      <c r="B636" s="69" t="str">
        <f t="shared" ca="1" si="34"/>
        <v>Servicio de mantenimiento o soporte del hardware del computador</v>
      </c>
      <c r="C636" s="77" t="s">
        <v>1449</v>
      </c>
      <c r="D636" s="77">
        <v>250</v>
      </c>
      <c r="E636" s="71">
        <v>760</v>
      </c>
      <c r="F636" s="70">
        <f t="shared" ca="1" si="35"/>
        <v>190000</v>
      </c>
    </row>
    <row r="637" spans="1:10" ht="14.1" customHeight="1" x14ac:dyDescent="0.25">
      <c r="A637" s="62">
        <v>81111812</v>
      </c>
      <c r="B637" s="69" t="str">
        <f t="shared" ca="1" si="34"/>
        <v>Servicio de mantenimiento o soporte del hardware del computador</v>
      </c>
      <c r="C637" s="77" t="s">
        <v>1449</v>
      </c>
      <c r="D637" s="77">
        <v>2</v>
      </c>
      <c r="E637" s="71">
        <v>17500</v>
      </c>
      <c r="F637" s="70">
        <f t="shared" ca="1" si="35"/>
        <v>35000</v>
      </c>
    </row>
    <row r="638" spans="1:10" ht="14.1" customHeight="1" x14ac:dyDescent="0.25">
      <c r="A638" s="62">
        <v>39121004</v>
      </c>
      <c r="B638" s="69" t="str">
        <f t="shared" ca="1" si="34"/>
        <v>Unidades de suministro de energía</v>
      </c>
      <c r="C638" s="77" t="s">
        <v>1449</v>
      </c>
      <c r="D638" s="77">
        <v>2</v>
      </c>
      <c r="E638" s="71">
        <v>20000</v>
      </c>
      <c r="F638" s="70">
        <f t="shared" ca="1" si="35"/>
        <v>40000</v>
      </c>
    </row>
    <row r="639" spans="1:10" ht="33.75" customHeight="1" x14ac:dyDescent="0.2">
      <c r="A639" s="45"/>
      <c r="B639" s="45"/>
      <c r="C639" s="45"/>
      <c r="D639" s="45"/>
      <c r="E639" s="73" t="s">
        <v>12550</v>
      </c>
      <c r="F639" s="74">
        <f ca="1">SUM(Table322[MONTO TOTAL ESTIMADO])</f>
        <v>751300</v>
      </c>
      <c r="G639" s="45"/>
      <c r="H639" s="45"/>
      <c r="I639" s="45"/>
      <c r="J639" s="45"/>
    </row>
    <row r="640" spans="1:10" ht="13.5" customHeight="1" thickBot="1" x14ac:dyDescent="0.25">
      <c r="A640" s="81"/>
      <c r="B640" s="69"/>
      <c r="C640" s="78"/>
      <c r="D640" s="77"/>
      <c r="E640" s="71"/>
      <c r="F640" s="70"/>
      <c r="G640" s="45"/>
      <c r="H640" s="45"/>
      <c r="I640" s="45"/>
      <c r="J640" s="45"/>
    </row>
    <row r="641" spans="1:10" ht="14.1" customHeight="1" thickBot="1" x14ac:dyDescent="0.25">
      <c r="A641" s="64" t="s">
        <v>16382</v>
      </c>
      <c r="B641" s="64" t="s">
        <v>161</v>
      </c>
      <c r="C641" s="64" t="s">
        <v>11723</v>
      </c>
      <c r="D641" s="64" t="s">
        <v>14378</v>
      </c>
      <c r="E641" s="64" t="s">
        <v>10961</v>
      </c>
      <c r="F641" s="64" t="s">
        <v>11094</v>
      </c>
      <c r="G641" s="45"/>
      <c r="H641" s="45"/>
      <c r="I641" s="45"/>
      <c r="J641" s="45"/>
    </row>
    <row r="642" spans="1:10" ht="14.1" customHeight="1" thickBot="1" x14ac:dyDescent="0.25">
      <c r="A642" s="66" t="s">
        <v>18892</v>
      </c>
      <c r="B642" s="66" t="s">
        <v>18844</v>
      </c>
      <c r="C642" s="66" t="s">
        <v>17798</v>
      </c>
      <c r="D642" s="66" t="s">
        <v>18886</v>
      </c>
      <c r="E642" s="66" t="s">
        <v>17854</v>
      </c>
      <c r="F642" s="66"/>
      <c r="G642" s="45"/>
      <c r="H642" s="45"/>
      <c r="I642" s="45"/>
      <c r="J642" s="45"/>
    </row>
    <row r="643" spans="1:10" ht="14.1" customHeight="1" thickBot="1" x14ac:dyDescent="0.25">
      <c r="A643" s="106" t="s">
        <v>14828</v>
      </c>
      <c r="B643" s="67" t="s">
        <v>8528</v>
      </c>
      <c r="C643" s="76">
        <v>42751</v>
      </c>
      <c r="D643" s="106" t="s">
        <v>9385</v>
      </c>
      <c r="E643" s="67" t="s">
        <v>13093</v>
      </c>
      <c r="F643" s="66" t="s">
        <v>3080</v>
      </c>
      <c r="G643" s="45"/>
      <c r="H643" s="45"/>
      <c r="I643" s="45"/>
      <c r="J643" s="45"/>
    </row>
    <row r="644" spans="1:10" ht="14.1" customHeight="1" thickBot="1" x14ac:dyDescent="0.25">
      <c r="A644" s="107"/>
      <c r="B644" s="67" t="s">
        <v>1786</v>
      </c>
      <c r="C644" s="88">
        <f>IF(C643="","",IF(AND(MONTH(C643)&gt;=1,MONTH(C643)&lt;=3),1,IF(AND(MONTH(C643)&gt;=4,MONTH(C643)&lt;=6),2,IF(AND(MONTH(C643)&gt;=7,MONTH(C643)&lt;=9),3,4))))</f>
        <v>1</v>
      </c>
      <c r="D644" s="107"/>
      <c r="E644" s="67" t="s">
        <v>2417</v>
      </c>
      <c r="F644" s="66" t="s">
        <v>11111</v>
      </c>
      <c r="G644" s="45"/>
      <c r="H644" s="45"/>
      <c r="I644" s="45"/>
      <c r="J644" s="45"/>
    </row>
    <row r="645" spans="1:10" ht="14.1" customHeight="1" thickBot="1" x14ac:dyDescent="0.25">
      <c r="A645" s="107"/>
      <c r="B645" s="67" t="s">
        <v>12942</v>
      </c>
      <c r="C645" s="76">
        <v>42758</v>
      </c>
      <c r="D645" s="107"/>
      <c r="E645" s="67" t="s">
        <v>3073</v>
      </c>
      <c r="F645" s="66" t="s">
        <v>11111</v>
      </c>
      <c r="G645" s="45"/>
      <c r="H645" s="45"/>
      <c r="I645" s="45"/>
      <c r="J645" s="45"/>
    </row>
    <row r="646" spans="1:10" ht="14.1" customHeight="1" thickBot="1" x14ac:dyDescent="0.25">
      <c r="A646" s="107"/>
      <c r="B646" s="67" t="s">
        <v>1786</v>
      </c>
      <c r="C646" s="88">
        <f>IF(C645="","",IF(AND(MONTH(C645)&gt;=1,MONTH(C645)&lt;=3),1,IF(AND(MONTH(C645)&gt;=4,MONTH(C645)&lt;=6),2,IF(AND(MONTH(C645)&gt;=7,MONTH(C645)&lt;=9),3,4))))</f>
        <v>1</v>
      </c>
      <c r="D646" s="107"/>
      <c r="E646" s="67" t="s">
        <v>13192</v>
      </c>
      <c r="F646" s="66" t="s">
        <v>11111</v>
      </c>
      <c r="G646" s="45"/>
      <c r="H646" s="45"/>
      <c r="I646" s="45"/>
      <c r="J646" s="45"/>
    </row>
    <row r="647" spans="1:10" ht="13.5" customHeight="1" thickBot="1" x14ac:dyDescent="0.25">
      <c r="A647" s="45"/>
      <c r="B647" s="45"/>
      <c r="C647" s="45"/>
      <c r="D647" s="45"/>
      <c r="E647" s="45"/>
      <c r="F647" s="45"/>
      <c r="G647" s="45"/>
      <c r="H647" s="45"/>
      <c r="I647" s="45"/>
      <c r="J647" s="45"/>
    </row>
    <row r="648" spans="1:10" ht="13.5" customHeight="1" thickBot="1" x14ac:dyDescent="0.25">
      <c r="A648" s="72" t="s">
        <v>15735</v>
      </c>
      <c r="B648" s="72" t="s">
        <v>16146</v>
      </c>
      <c r="C648" s="72" t="s">
        <v>15641</v>
      </c>
      <c r="D648" s="72" t="s">
        <v>15251</v>
      </c>
      <c r="E648" s="72" t="s">
        <v>6932</v>
      </c>
      <c r="F648" s="72" t="s">
        <v>15280</v>
      </c>
      <c r="G648" s="45"/>
      <c r="H648" s="45" t="str">
        <f>C642</f>
        <v>Bienes</v>
      </c>
      <c r="I648" s="45" t="str">
        <f>E642</f>
        <v>No</v>
      </c>
      <c r="J648" s="45" t="str">
        <f>D642</f>
        <v>Comparación de Precio</v>
      </c>
    </row>
    <row r="649" spans="1:10" ht="13.5" customHeight="1" x14ac:dyDescent="0.25">
      <c r="A649" s="62">
        <v>43211507</v>
      </c>
      <c r="B649" s="69" t="str">
        <f t="shared" ref="B649:B686" ca="1" si="36">IFERROR(INDEX(UNSPSCDes,MATCH(INDIRECT(ADDRESS(ROW(),COLUMN()-1,4)),UNSPSCCode,0)),"")</f>
        <v>Computadores de escritorio</v>
      </c>
      <c r="C649" s="77" t="s">
        <v>1449</v>
      </c>
      <c r="D649" s="77">
        <v>12</v>
      </c>
      <c r="E649" s="71">
        <v>50000</v>
      </c>
      <c r="F649" s="70">
        <f t="shared" ref="F649:F686" ca="1" si="37">INDIRECT(ADDRESS(ROW(),COLUMN()-2,4))*INDIRECT(ADDRESS(ROW(),COLUMN()-1,4))</f>
        <v>600000</v>
      </c>
    </row>
    <row r="650" spans="1:10" ht="13.5" customHeight="1" x14ac:dyDescent="0.25">
      <c r="A650" s="79">
        <v>43211508</v>
      </c>
      <c r="B650" s="69" t="str">
        <f t="shared" ca="1" si="36"/>
        <v>Computadores personales</v>
      </c>
      <c r="C650" s="77" t="s">
        <v>1449</v>
      </c>
      <c r="D650" s="77">
        <v>6</v>
      </c>
      <c r="E650" s="71">
        <v>60000</v>
      </c>
      <c r="F650" s="70">
        <f t="shared" ca="1" si="37"/>
        <v>360000</v>
      </c>
    </row>
    <row r="651" spans="1:10" ht="13.5" customHeight="1" x14ac:dyDescent="0.25">
      <c r="A651" s="79">
        <v>43211509</v>
      </c>
      <c r="B651" s="69" t="str">
        <f t="shared" ca="1" si="36"/>
        <v>Computadores de tableta</v>
      </c>
      <c r="C651" s="77" t="s">
        <v>1449</v>
      </c>
      <c r="D651" s="77">
        <v>1</v>
      </c>
      <c r="E651" s="71">
        <v>25975</v>
      </c>
      <c r="F651" s="70">
        <f t="shared" ca="1" si="37"/>
        <v>25975</v>
      </c>
    </row>
    <row r="652" spans="1:10" ht="13.5" customHeight="1" x14ac:dyDescent="0.25">
      <c r="A652" s="79">
        <v>43211706</v>
      </c>
      <c r="B652" s="69" t="str">
        <f t="shared" ca="1" si="36"/>
        <v>Teclados</v>
      </c>
      <c r="C652" s="77" t="s">
        <v>1449</v>
      </c>
      <c r="D652" s="77">
        <v>30</v>
      </c>
      <c r="E652" s="71">
        <v>3000</v>
      </c>
      <c r="F652" s="70">
        <f t="shared" ca="1" si="37"/>
        <v>90000</v>
      </c>
    </row>
    <row r="653" spans="1:10" ht="13.5" customHeight="1" x14ac:dyDescent="0.25">
      <c r="A653" s="79">
        <v>43211708</v>
      </c>
      <c r="B653" s="69" t="str">
        <f t="shared" ca="1" si="36"/>
        <v>Mouse o bola de seguimiento para computador</v>
      </c>
      <c r="C653" s="77" t="s">
        <v>1449</v>
      </c>
      <c r="D653" s="77">
        <v>20</v>
      </c>
      <c r="E653" s="71">
        <v>600</v>
      </c>
      <c r="F653" s="70">
        <f t="shared" ca="1" si="37"/>
        <v>12000</v>
      </c>
    </row>
    <row r="654" spans="1:10" ht="13.5" customHeight="1" x14ac:dyDescent="0.25">
      <c r="A654" s="62">
        <v>43191606</v>
      </c>
      <c r="B654" s="69" t="str">
        <f t="shared" ca="1" si="36"/>
        <v>Auriculares de teléfonos</v>
      </c>
      <c r="C654" s="77" t="s">
        <v>1449</v>
      </c>
      <c r="D654" s="77">
        <v>30</v>
      </c>
      <c r="E654" s="71">
        <v>5500</v>
      </c>
      <c r="F654" s="70">
        <f t="shared" ca="1" si="37"/>
        <v>165000</v>
      </c>
    </row>
    <row r="655" spans="1:10" ht="13.5" customHeight="1" x14ac:dyDescent="0.25">
      <c r="A655" s="79">
        <v>43212110</v>
      </c>
      <c r="B655" s="69" t="str">
        <f t="shared" ca="1" si="36"/>
        <v>Impresoras de múltiples funciones</v>
      </c>
      <c r="C655" s="77" t="s">
        <v>1449</v>
      </c>
      <c r="D655" s="77">
        <v>2</v>
      </c>
      <c r="E655" s="71">
        <v>17000</v>
      </c>
      <c r="F655" s="70">
        <f t="shared" ca="1" si="37"/>
        <v>34000</v>
      </c>
    </row>
    <row r="656" spans="1:10" ht="13.5" customHeight="1" x14ac:dyDescent="0.25">
      <c r="A656" s="79">
        <v>43191504</v>
      </c>
      <c r="B656" s="69" t="str">
        <f t="shared" ca="1" si="36"/>
        <v>Teléfonos fijos</v>
      </c>
      <c r="C656" s="77" t="s">
        <v>1449</v>
      </c>
      <c r="D656" s="77">
        <v>4</v>
      </c>
      <c r="E656" s="71">
        <v>8560</v>
      </c>
      <c r="F656" s="70">
        <f t="shared" ca="1" si="37"/>
        <v>34240</v>
      </c>
    </row>
    <row r="657" spans="1:6" ht="13.5" customHeight="1" x14ac:dyDescent="0.25">
      <c r="A657" s="79">
        <v>52161505</v>
      </c>
      <c r="B657" s="69" t="str">
        <f t="shared" ca="1" si="36"/>
        <v>Televisores</v>
      </c>
      <c r="C657" s="77" t="s">
        <v>1449</v>
      </c>
      <c r="D657" s="77">
        <v>3</v>
      </c>
      <c r="E657" s="71">
        <v>50000</v>
      </c>
      <c r="F657" s="70">
        <f t="shared" ca="1" si="37"/>
        <v>150000</v>
      </c>
    </row>
    <row r="658" spans="1:6" ht="13.5" customHeight="1" x14ac:dyDescent="0.25">
      <c r="A658" s="79">
        <v>45121603</v>
      </c>
      <c r="B658" s="69" t="str">
        <f t="shared" ca="1" si="36"/>
        <v>Lentes para cámaras</v>
      </c>
      <c r="C658" s="77" t="s">
        <v>1449</v>
      </c>
      <c r="D658" s="77">
        <v>1</v>
      </c>
      <c r="E658" s="71">
        <v>50000</v>
      </c>
      <c r="F658" s="70">
        <f t="shared" ca="1" si="37"/>
        <v>50000</v>
      </c>
    </row>
    <row r="659" spans="1:6" ht="13.5" customHeight="1" x14ac:dyDescent="0.25">
      <c r="A659" s="79">
        <v>31241501</v>
      </c>
      <c r="B659" s="69" t="str">
        <f t="shared" ca="1" si="36"/>
        <v>Lentes</v>
      </c>
      <c r="C659" s="77" t="s">
        <v>1449</v>
      </c>
      <c r="D659" s="77">
        <v>1</v>
      </c>
      <c r="E659" s="71">
        <v>15000</v>
      </c>
      <c r="F659" s="70">
        <f t="shared" ca="1" si="37"/>
        <v>15000</v>
      </c>
    </row>
    <row r="660" spans="1:6" ht="13.5" customHeight="1" x14ac:dyDescent="0.25">
      <c r="A660" s="79">
        <v>26111701</v>
      </c>
      <c r="B660" s="69" t="str">
        <f t="shared" ca="1" si="36"/>
        <v>Baterías recargables</v>
      </c>
      <c r="C660" s="77" t="s">
        <v>1449</v>
      </c>
      <c r="D660" s="77">
        <v>3</v>
      </c>
      <c r="E660" s="71">
        <v>7800</v>
      </c>
      <c r="F660" s="70">
        <f t="shared" ca="1" si="37"/>
        <v>23400</v>
      </c>
    </row>
    <row r="661" spans="1:6" ht="13.5" customHeight="1" x14ac:dyDescent="0.25">
      <c r="A661" s="79">
        <v>45121601</v>
      </c>
      <c r="B661" s="69" t="str">
        <f t="shared" ca="1" si="36"/>
        <v>Flashes o iluminación para cámaras</v>
      </c>
      <c r="C661" s="77" t="s">
        <v>1449</v>
      </c>
      <c r="D661" s="77">
        <v>1</v>
      </c>
      <c r="E661" s="71">
        <v>20000</v>
      </c>
      <c r="F661" s="70">
        <f t="shared" ca="1" si="37"/>
        <v>20000</v>
      </c>
    </row>
    <row r="662" spans="1:6" ht="13.5" customHeight="1" x14ac:dyDescent="0.25">
      <c r="A662" s="77">
        <v>53121603</v>
      </c>
      <c r="B662" s="69" t="str">
        <f t="shared" ca="1" si="36"/>
        <v>Morrales</v>
      </c>
      <c r="C662" s="77" t="s">
        <v>1449</v>
      </c>
      <c r="D662" s="77">
        <v>2</v>
      </c>
      <c r="E662" s="71">
        <v>5000</v>
      </c>
      <c r="F662" s="70">
        <f t="shared" ca="1" si="37"/>
        <v>10000</v>
      </c>
    </row>
    <row r="663" spans="1:6" ht="13.5" customHeight="1" x14ac:dyDescent="0.25">
      <c r="A663" s="79">
        <v>60104612</v>
      </c>
      <c r="B663" s="69" t="str">
        <f t="shared" ca="1" si="36"/>
        <v>Aparato para luz o foto</v>
      </c>
      <c r="C663" s="77" t="s">
        <v>1449</v>
      </c>
      <c r="D663" s="77">
        <v>1</v>
      </c>
      <c r="E663" s="71">
        <v>8000</v>
      </c>
      <c r="F663" s="70">
        <f t="shared" ca="1" si="37"/>
        <v>8000</v>
      </c>
    </row>
    <row r="664" spans="1:6" ht="27" customHeight="1" x14ac:dyDescent="0.25">
      <c r="A664" s="79">
        <v>45121602</v>
      </c>
      <c r="B664" s="69" t="str">
        <f t="shared" ca="1" si="36"/>
        <v>Trípodes para cámaras</v>
      </c>
      <c r="C664" s="77" t="s">
        <v>1449</v>
      </c>
      <c r="D664" s="77">
        <v>2</v>
      </c>
      <c r="E664" s="71">
        <v>5000</v>
      </c>
      <c r="F664" s="70">
        <f t="shared" ca="1" si="37"/>
        <v>10000</v>
      </c>
    </row>
    <row r="665" spans="1:6" ht="13.5" customHeight="1" x14ac:dyDescent="0.25">
      <c r="A665" s="79">
        <v>83121703</v>
      </c>
      <c r="B665" s="69" t="str">
        <f t="shared" ca="1" si="36"/>
        <v>Servicios relacionados con el internet</v>
      </c>
      <c r="C665" s="77" t="s">
        <v>1449</v>
      </c>
      <c r="D665" s="77">
        <v>1</v>
      </c>
      <c r="E665" s="71">
        <v>5000</v>
      </c>
      <c r="F665" s="70">
        <f t="shared" ca="1" si="37"/>
        <v>5000</v>
      </c>
    </row>
    <row r="666" spans="1:6" ht="13.5" customHeight="1" x14ac:dyDescent="0.25">
      <c r="A666" s="79">
        <v>42295011</v>
      </c>
      <c r="B666" s="69" t="str">
        <f t="shared" ca="1" si="36"/>
        <v>Video cámaras o grabadoras o adaptadores o accesorios para endoscopia</v>
      </c>
      <c r="C666" s="77" t="s">
        <v>1449</v>
      </c>
      <c r="D666" s="77">
        <v>2</v>
      </c>
      <c r="E666" s="71">
        <v>160000</v>
      </c>
      <c r="F666" s="70">
        <f t="shared" ca="1" si="37"/>
        <v>320000</v>
      </c>
    </row>
    <row r="667" spans="1:6" ht="13.5" customHeight="1" x14ac:dyDescent="0.25">
      <c r="A667" s="79">
        <v>43201531</v>
      </c>
      <c r="B667" s="69" t="str">
        <f t="shared" ca="1" si="36"/>
        <v>Tarjetas de captura de video</v>
      </c>
      <c r="C667" s="77" t="s">
        <v>1449</v>
      </c>
      <c r="D667" s="77">
        <v>3</v>
      </c>
      <c r="E667" s="71">
        <v>5000</v>
      </c>
      <c r="F667" s="70">
        <f t="shared" ca="1" si="37"/>
        <v>15000</v>
      </c>
    </row>
    <row r="668" spans="1:6" ht="13.5" customHeight="1" x14ac:dyDescent="0.25">
      <c r="A668" s="79">
        <v>52161520</v>
      </c>
      <c r="B668" s="69" t="str">
        <f t="shared" ca="1" si="36"/>
        <v>Micrófonos</v>
      </c>
      <c r="C668" s="77" t="s">
        <v>1449</v>
      </c>
      <c r="D668" s="77">
        <v>15</v>
      </c>
      <c r="E668" s="71">
        <v>3000</v>
      </c>
      <c r="F668" s="70">
        <f t="shared" ca="1" si="37"/>
        <v>45000</v>
      </c>
    </row>
    <row r="669" spans="1:6" ht="13.5" customHeight="1" x14ac:dyDescent="0.25">
      <c r="A669" s="79">
        <v>45111618</v>
      </c>
      <c r="B669" s="69" t="str">
        <f t="shared" ca="1" si="36"/>
        <v>Cajas de luces de presentaciones</v>
      </c>
      <c r="C669" s="77" t="s">
        <v>1449</v>
      </c>
      <c r="D669" s="77">
        <v>1</v>
      </c>
      <c r="E669" s="71">
        <v>10000</v>
      </c>
      <c r="F669" s="70">
        <f t="shared" ca="1" si="37"/>
        <v>10000</v>
      </c>
    </row>
    <row r="670" spans="1:6" ht="13.5" customHeight="1" x14ac:dyDescent="0.25">
      <c r="A670" s="79">
        <v>32101514</v>
      </c>
      <c r="B670" s="69" t="str">
        <f t="shared" ca="1" si="36"/>
        <v>Amplificadores</v>
      </c>
      <c r="C670" s="77" t="s">
        <v>1449</v>
      </c>
      <c r="D670" s="77">
        <v>1</v>
      </c>
      <c r="E670" s="71">
        <v>43000</v>
      </c>
      <c r="F670" s="70">
        <f t="shared" ca="1" si="37"/>
        <v>43000</v>
      </c>
    </row>
    <row r="671" spans="1:6" ht="13.5" customHeight="1" x14ac:dyDescent="0.25">
      <c r="A671" s="79">
        <v>45111702</v>
      </c>
      <c r="B671" s="69" t="str">
        <f t="shared" ca="1" si="36"/>
        <v>Cajas de conectores de audio</v>
      </c>
      <c r="C671" s="77" t="s">
        <v>1449</v>
      </c>
      <c r="D671" s="77">
        <v>1</v>
      </c>
      <c r="E671" s="71">
        <v>10000</v>
      </c>
      <c r="F671" s="70">
        <f t="shared" ca="1" si="37"/>
        <v>10000</v>
      </c>
    </row>
    <row r="672" spans="1:6" ht="13.5" customHeight="1" x14ac:dyDescent="0.25">
      <c r="A672" s="77">
        <v>46171621</v>
      </c>
      <c r="B672" s="69" t="str">
        <f t="shared" ca="1" si="36"/>
        <v>Grabadoras de video o audio de vigilancia</v>
      </c>
      <c r="C672" s="77" t="s">
        <v>1449</v>
      </c>
      <c r="D672" s="77">
        <v>1</v>
      </c>
      <c r="E672" s="71">
        <v>40000</v>
      </c>
      <c r="F672" s="70">
        <f t="shared" ca="1" si="37"/>
        <v>40000</v>
      </c>
    </row>
    <row r="673" spans="1:10" ht="13.5" customHeight="1" x14ac:dyDescent="0.25">
      <c r="A673" s="77">
        <v>39121409</v>
      </c>
      <c r="B673" s="69" t="str">
        <f t="shared" ca="1" si="36"/>
        <v>Conectores de cables eléctricos</v>
      </c>
      <c r="C673" s="77" t="s">
        <v>1449</v>
      </c>
      <c r="D673" s="77">
        <v>6</v>
      </c>
      <c r="E673" s="71">
        <v>450</v>
      </c>
      <c r="F673" s="70">
        <f t="shared" ca="1" si="37"/>
        <v>2700</v>
      </c>
    </row>
    <row r="674" spans="1:10" ht="13.5" customHeight="1" x14ac:dyDescent="0.25">
      <c r="A674" s="79">
        <v>39121405</v>
      </c>
      <c r="B674" s="69" t="str">
        <f t="shared" ca="1" si="36"/>
        <v>Terminales de cable o alambre</v>
      </c>
      <c r="C674" s="77" t="s">
        <v>1449</v>
      </c>
      <c r="D674" s="77">
        <v>13</v>
      </c>
      <c r="E674" s="71">
        <v>500</v>
      </c>
      <c r="F674" s="70">
        <f t="shared" ca="1" si="37"/>
        <v>6500</v>
      </c>
    </row>
    <row r="675" spans="1:10" ht="13.5" customHeight="1" x14ac:dyDescent="0.25">
      <c r="A675" s="77">
        <v>39111506</v>
      </c>
      <c r="B675" s="69" t="str">
        <f t="shared" ca="1" si="36"/>
        <v>Arañas de luces</v>
      </c>
      <c r="C675" s="77" t="s">
        <v>1449</v>
      </c>
      <c r="D675" s="77">
        <v>1</v>
      </c>
      <c r="E675" s="71">
        <v>11000</v>
      </c>
      <c r="F675" s="70">
        <f t="shared" ca="1" si="37"/>
        <v>11000</v>
      </c>
    </row>
    <row r="676" spans="1:10" ht="27" customHeight="1" x14ac:dyDescent="0.25">
      <c r="A676" s="79">
        <v>55121727</v>
      </c>
      <c r="B676" s="69" t="str">
        <f t="shared" ca="1" si="36"/>
        <v>Letreros</v>
      </c>
      <c r="C676" s="77" t="s">
        <v>1449</v>
      </c>
      <c r="D676" s="77">
        <v>1</v>
      </c>
      <c r="E676" s="71">
        <v>12000</v>
      </c>
      <c r="F676" s="70">
        <f t="shared" ca="1" si="37"/>
        <v>12000</v>
      </c>
    </row>
    <row r="677" spans="1:10" ht="13.5" customHeight="1" x14ac:dyDescent="0.25">
      <c r="A677" s="79">
        <v>45121502</v>
      </c>
      <c r="B677" s="69" t="str">
        <f t="shared" ca="1" si="36"/>
        <v>Cámaras de impresión instantánea</v>
      </c>
      <c r="C677" s="77" t="s">
        <v>1449</v>
      </c>
      <c r="D677" s="77">
        <v>1</v>
      </c>
      <c r="E677" s="71">
        <v>22000</v>
      </c>
      <c r="F677" s="70">
        <f t="shared" ca="1" si="37"/>
        <v>22000</v>
      </c>
    </row>
    <row r="678" spans="1:10" ht="13.5" customHeight="1" x14ac:dyDescent="0.25">
      <c r="A678" s="79">
        <v>52161539</v>
      </c>
      <c r="B678" s="69" t="str">
        <f t="shared" ca="1" si="36"/>
        <v>Combinación de reproductor de video disco digital dvd, disco video casete vcd, disco compacto cd</v>
      </c>
      <c r="C678" s="77" t="s">
        <v>1449</v>
      </c>
      <c r="D678" s="77">
        <v>1</v>
      </c>
      <c r="E678" s="71"/>
      <c r="F678" s="70">
        <f t="shared" ca="1" si="37"/>
        <v>0</v>
      </c>
    </row>
    <row r="679" spans="1:10" ht="13.5" customHeight="1" x14ac:dyDescent="0.25">
      <c r="A679" s="79">
        <v>24112404</v>
      </c>
      <c r="B679" s="69" t="str">
        <f t="shared" ca="1" si="36"/>
        <v>Caja</v>
      </c>
      <c r="C679" s="77" t="s">
        <v>1449</v>
      </c>
      <c r="D679" s="77">
        <v>1</v>
      </c>
      <c r="E679" s="71">
        <v>7566</v>
      </c>
      <c r="F679" s="70">
        <f t="shared" ca="1" si="37"/>
        <v>7566</v>
      </c>
    </row>
    <row r="680" spans="1:10" ht="13.5" customHeight="1" x14ac:dyDescent="0.25">
      <c r="A680" s="79">
        <v>32101601</v>
      </c>
      <c r="B680" s="69" t="str">
        <f t="shared" ca="1" si="36"/>
        <v>Memoria de acceso aleatorio (ram)</v>
      </c>
      <c r="C680" s="77" t="s">
        <v>1449</v>
      </c>
      <c r="D680" s="77">
        <v>10</v>
      </c>
      <c r="E680" s="71">
        <v>14000</v>
      </c>
      <c r="F680" s="70">
        <f t="shared" ca="1" si="37"/>
        <v>140000</v>
      </c>
    </row>
    <row r="681" spans="1:10" ht="13.5" customHeight="1" x14ac:dyDescent="0.25">
      <c r="A681" s="79">
        <v>44103103</v>
      </c>
      <c r="B681" s="69" t="str">
        <f t="shared" ca="1" si="36"/>
        <v>Tóner para impresoras o fax</v>
      </c>
      <c r="C681" s="77" t="s">
        <v>1449</v>
      </c>
      <c r="D681" s="77">
        <v>35</v>
      </c>
      <c r="E681" s="71">
        <v>17000</v>
      </c>
      <c r="F681" s="70">
        <f t="shared" ca="1" si="37"/>
        <v>595000</v>
      </c>
    </row>
    <row r="682" spans="1:10" ht="13.5" customHeight="1" x14ac:dyDescent="0.25">
      <c r="A682" s="79">
        <v>43201803</v>
      </c>
      <c r="B682" s="69" t="str">
        <f t="shared" ca="1" si="36"/>
        <v>Unidades de disco duro</v>
      </c>
      <c r="C682" s="77" t="s">
        <v>1449</v>
      </c>
      <c r="D682" s="77">
        <v>3</v>
      </c>
      <c r="E682" s="71">
        <v>6000</v>
      </c>
      <c r="F682" s="70">
        <f t="shared" ca="1" si="37"/>
        <v>18000</v>
      </c>
    </row>
    <row r="683" spans="1:10" ht="13.5" customHeight="1" x14ac:dyDescent="0.25">
      <c r="A683" s="79">
        <v>43232901</v>
      </c>
      <c r="B683" s="69" t="str">
        <f t="shared" ca="1" si="36"/>
        <v>Software de acceso</v>
      </c>
      <c r="C683" s="77" t="s">
        <v>1449</v>
      </c>
      <c r="D683" s="77">
        <v>5</v>
      </c>
      <c r="E683" s="71">
        <v>5000</v>
      </c>
      <c r="F683" s="70">
        <f t="shared" ca="1" si="37"/>
        <v>25000</v>
      </c>
    </row>
    <row r="684" spans="1:10" ht="13.5" customHeight="1" x14ac:dyDescent="0.25">
      <c r="A684" s="79">
        <v>26121620</v>
      </c>
      <c r="B684" s="69" t="str">
        <f t="shared" ca="1" si="36"/>
        <v>Cable para interconexiones</v>
      </c>
      <c r="C684" s="77" t="s">
        <v>1449</v>
      </c>
      <c r="D684" s="77">
        <v>50</v>
      </c>
      <c r="E684" s="71">
        <v>349</v>
      </c>
      <c r="F684" s="70">
        <f t="shared" ca="1" si="37"/>
        <v>17450</v>
      </c>
    </row>
    <row r="685" spans="1:10" ht="14.1" customHeight="1" x14ac:dyDescent="0.25">
      <c r="A685" s="79">
        <v>41111604</v>
      </c>
      <c r="B685" s="69" t="str">
        <f t="shared" ca="1" si="36"/>
        <v>Reglas</v>
      </c>
      <c r="C685" s="77" t="s">
        <v>1449</v>
      </c>
      <c r="D685" s="77">
        <v>2</v>
      </c>
      <c r="E685" s="71">
        <v>1700</v>
      </c>
      <c r="F685" s="70">
        <f t="shared" ca="1" si="37"/>
        <v>3400</v>
      </c>
    </row>
    <row r="686" spans="1:10" ht="14.1" customHeight="1" x14ac:dyDescent="0.25">
      <c r="A686" s="79">
        <v>43231512</v>
      </c>
      <c r="B686" s="69" t="str">
        <f t="shared" ca="1" si="36"/>
        <v>Software de manejo de licencias</v>
      </c>
      <c r="C686" s="77" t="s">
        <v>1449</v>
      </c>
      <c r="D686" s="77">
        <v>2</v>
      </c>
      <c r="E686" s="71">
        <v>120000</v>
      </c>
      <c r="F686" s="70">
        <f t="shared" ca="1" si="37"/>
        <v>240000</v>
      </c>
    </row>
    <row r="687" spans="1:10" ht="33.75" customHeight="1" x14ac:dyDescent="0.2">
      <c r="A687" s="62">
        <v>45121504</v>
      </c>
      <c r="B687" s="69" t="str">
        <f ca="1">IFERROR(INDEX(UNSPSCDes,MATCH(INDIRECT(ADDRESS(ROW(),COLUMN()-1,4)),UNSPSCCode,0)),"")</f>
        <v>Cámaras digitales</v>
      </c>
      <c r="C687" s="77" t="s">
        <v>1449</v>
      </c>
      <c r="D687" s="77">
        <v>1</v>
      </c>
      <c r="E687" s="71">
        <v>155000</v>
      </c>
      <c r="F687" s="70">
        <f ca="1">INDIRECT(ADDRESS(ROW(),COLUMN()-2,4))*INDIRECT(ADDRESS(ROW(),COLUMN()-1,4))</f>
        <v>155000</v>
      </c>
      <c r="G687" s="45"/>
      <c r="H687" s="45"/>
      <c r="I687" s="45"/>
      <c r="J687" s="45"/>
    </row>
    <row r="688" spans="1:10" ht="13.5" customHeight="1" x14ac:dyDescent="0.2">
      <c r="A688" s="62"/>
      <c r="B688" s="69" t="str">
        <f ca="1">IFERROR(INDEX(UNSPSCDes,MATCH(INDIRECT(ADDRESS(ROW(),COLUMN()-1,4)),UNSPSCCode,0)),"")</f>
        <v/>
      </c>
      <c r="C688" s="77"/>
      <c r="D688" s="77"/>
      <c r="E688" s="71"/>
      <c r="F688" s="70">
        <f ca="1">INDIRECT(ADDRESS(ROW(),COLUMN()-2,4))*INDIRECT(ADDRESS(ROW(),COLUMN()-1,4))</f>
        <v>0</v>
      </c>
      <c r="G688" s="45"/>
      <c r="H688" s="45"/>
      <c r="I688" s="45"/>
      <c r="J688" s="45"/>
    </row>
    <row r="689" spans="1:10" ht="13.5" customHeight="1" x14ac:dyDescent="0.2">
      <c r="A689" s="45"/>
      <c r="B689" s="45"/>
      <c r="C689" s="45"/>
      <c r="D689" s="45">
        <v>50</v>
      </c>
      <c r="E689" s="73" t="s">
        <v>12550</v>
      </c>
      <c r="F689" s="74">
        <f ca="1">SUM(Table323[MONTO TOTAL ESTIMADO])</f>
        <v>3351231</v>
      </c>
      <c r="G689" s="45"/>
      <c r="H689" s="45"/>
      <c r="I689" s="45"/>
      <c r="J689" s="45"/>
    </row>
    <row r="690" spans="1:10" ht="14.1" customHeight="1" thickBot="1" x14ac:dyDescent="0.25">
      <c r="A690" s="81"/>
      <c r="B690" s="69"/>
      <c r="C690" s="78"/>
      <c r="D690" s="77"/>
      <c r="E690" s="71"/>
      <c r="F690" s="70"/>
      <c r="G690" s="45"/>
      <c r="H690" s="45"/>
      <c r="I690" s="45"/>
      <c r="J690" s="45"/>
    </row>
    <row r="691" spans="1:10" ht="14.1" customHeight="1" thickBot="1" x14ac:dyDescent="0.25">
      <c r="A691" s="64" t="s">
        <v>16382</v>
      </c>
      <c r="B691" s="64" t="s">
        <v>161</v>
      </c>
      <c r="C691" s="64" t="s">
        <v>11723</v>
      </c>
      <c r="D691" s="64" t="s">
        <v>14378</v>
      </c>
      <c r="E691" s="64" t="s">
        <v>10961</v>
      </c>
      <c r="F691" s="64" t="s">
        <v>11094</v>
      </c>
      <c r="G691" s="45"/>
      <c r="H691" s="45"/>
      <c r="I691" s="45"/>
      <c r="J691" s="45"/>
    </row>
    <row r="692" spans="1:10" ht="14.1" customHeight="1" thickBot="1" x14ac:dyDescent="0.25">
      <c r="A692" s="66" t="s">
        <v>18892</v>
      </c>
      <c r="B692" s="66" t="s">
        <v>18844</v>
      </c>
      <c r="C692" s="66" t="s">
        <v>17798</v>
      </c>
      <c r="D692" s="66" t="s">
        <v>18886</v>
      </c>
      <c r="E692" s="66" t="s">
        <v>18834</v>
      </c>
      <c r="F692" s="66"/>
      <c r="G692" s="45"/>
      <c r="H692" s="45"/>
      <c r="I692" s="45"/>
      <c r="J692" s="45"/>
    </row>
    <row r="693" spans="1:10" ht="14.1" customHeight="1" thickBot="1" x14ac:dyDescent="0.25">
      <c r="A693" s="106" t="s">
        <v>14828</v>
      </c>
      <c r="B693" s="67" t="s">
        <v>8528</v>
      </c>
      <c r="C693" s="76">
        <v>42843</v>
      </c>
      <c r="D693" s="106" t="s">
        <v>9385</v>
      </c>
      <c r="E693" s="67" t="s">
        <v>13093</v>
      </c>
      <c r="F693" s="66" t="s">
        <v>3080</v>
      </c>
      <c r="G693" s="45"/>
      <c r="H693" s="45"/>
      <c r="I693" s="45"/>
      <c r="J693" s="45"/>
    </row>
    <row r="694" spans="1:10" ht="14.1" customHeight="1" thickBot="1" x14ac:dyDescent="0.25">
      <c r="A694" s="107"/>
      <c r="B694" s="67" t="s">
        <v>1786</v>
      </c>
      <c r="C694" s="88">
        <f>IF(C693="","",IF(AND(MONTH(C693)&gt;=1,MONTH(C693)&lt;=3),1,IF(AND(MONTH(C693)&gt;=4,MONTH(C693)&lt;=6),2,IF(AND(MONTH(C693)&gt;=7,MONTH(C693)&lt;=9),3,4))))</f>
        <v>2</v>
      </c>
      <c r="D694" s="107"/>
      <c r="E694" s="67" t="s">
        <v>2417</v>
      </c>
      <c r="F694" s="66" t="s">
        <v>11111</v>
      </c>
      <c r="G694" s="45"/>
      <c r="H694" s="45"/>
      <c r="I694" s="45"/>
      <c r="J694" s="45"/>
    </row>
    <row r="695" spans="1:10" ht="14.1" customHeight="1" thickBot="1" x14ac:dyDescent="0.25">
      <c r="A695" s="107"/>
      <c r="B695" s="67" t="s">
        <v>12942</v>
      </c>
      <c r="C695" s="76">
        <v>42850</v>
      </c>
      <c r="D695" s="107"/>
      <c r="E695" s="67" t="s">
        <v>3073</v>
      </c>
      <c r="F695" s="66" t="s">
        <v>11111</v>
      </c>
      <c r="G695" s="45"/>
      <c r="H695" s="45"/>
      <c r="I695" s="45"/>
      <c r="J695" s="45"/>
    </row>
    <row r="696" spans="1:10" ht="13.5" customHeight="1" thickBot="1" x14ac:dyDescent="0.25">
      <c r="A696" s="107"/>
      <c r="B696" s="67" t="s">
        <v>1786</v>
      </c>
      <c r="C696" s="88">
        <f>IF(C695="","",IF(AND(MONTH(C695)&gt;=1,MONTH(C695)&lt;=3),1,IF(AND(MONTH(C695)&gt;=4,MONTH(C695)&lt;=6),2,IF(AND(MONTH(C695)&gt;=7,MONTH(C695)&lt;=9),3,4))))</f>
        <v>2</v>
      </c>
      <c r="D696" s="107"/>
      <c r="E696" s="67" t="s">
        <v>13192</v>
      </c>
      <c r="F696" s="66" t="s">
        <v>11111</v>
      </c>
      <c r="G696" s="45"/>
      <c r="H696" s="45"/>
      <c r="I696" s="45"/>
      <c r="J696" s="45"/>
    </row>
    <row r="697" spans="1:10" ht="13.5" customHeight="1" thickBot="1" x14ac:dyDescent="0.25">
      <c r="A697" s="45"/>
      <c r="B697" s="45"/>
      <c r="C697" s="45"/>
      <c r="D697" s="45"/>
      <c r="E697" s="45"/>
      <c r="F697" s="45"/>
      <c r="G697" s="45"/>
      <c r="H697" s="45" t="str">
        <f>C692</f>
        <v>Bienes</v>
      </c>
      <c r="I697" s="45" t="str">
        <f>E692</f>
        <v>Si</v>
      </c>
      <c r="J697" s="45" t="str">
        <f>D692</f>
        <v>Comparación de Precio</v>
      </c>
    </row>
    <row r="698" spans="1:10" ht="13.5" customHeight="1" thickBot="1" x14ac:dyDescent="0.3">
      <c r="A698" s="72" t="s">
        <v>15735</v>
      </c>
      <c r="B698" s="72" t="s">
        <v>16146</v>
      </c>
      <c r="C698" s="72" t="s">
        <v>15641</v>
      </c>
      <c r="D698" s="72" t="s">
        <v>15251</v>
      </c>
      <c r="E698" s="72" t="s">
        <v>6932</v>
      </c>
      <c r="F698" s="72" t="s">
        <v>15280</v>
      </c>
    </row>
    <row r="699" spans="1:10" ht="13.5" customHeight="1" x14ac:dyDescent="0.25">
      <c r="A699" s="62">
        <v>43211501</v>
      </c>
      <c r="B699" s="69" t="str">
        <f t="shared" ref="B699:B710" ca="1" si="38">IFERROR(INDEX(UNSPSCDes,MATCH(INDIRECT(ADDRESS(ROW(),COLUMN()-1,4)),UNSPSCCode,0)),"")</f>
        <v>Servidores de computador</v>
      </c>
      <c r="C699" s="77" t="s">
        <v>1449</v>
      </c>
      <c r="D699" s="77">
        <v>2</v>
      </c>
      <c r="E699" s="71">
        <v>145000</v>
      </c>
      <c r="F699" s="70">
        <f t="shared" ref="F699:F710" ca="1" si="39">INDIRECT(ADDRESS(ROW(),COLUMN()-2,4))*INDIRECT(ADDRESS(ROW(),COLUMN()-1,4))</f>
        <v>290000</v>
      </c>
    </row>
    <row r="700" spans="1:10" ht="13.5" customHeight="1" x14ac:dyDescent="0.25">
      <c r="A700" s="79">
        <v>43211507</v>
      </c>
      <c r="B700" s="69" t="str">
        <f t="shared" ca="1" si="38"/>
        <v>Computadores de escritorio</v>
      </c>
      <c r="C700" s="77" t="s">
        <v>1449</v>
      </c>
      <c r="D700" s="77">
        <v>12</v>
      </c>
      <c r="E700" s="71">
        <v>50000</v>
      </c>
      <c r="F700" s="70">
        <f t="shared" ca="1" si="39"/>
        <v>600000</v>
      </c>
    </row>
    <row r="701" spans="1:10" ht="13.5" customHeight="1" x14ac:dyDescent="0.25">
      <c r="A701" s="79">
        <v>43211508</v>
      </c>
      <c r="B701" s="69" t="str">
        <f t="shared" ca="1" si="38"/>
        <v>Computadores personales</v>
      </c>
      <c r="C701" s="77" t="s">
        <v>1449</v>
      </c>
      <c r="D701" s="77">
        <v>2</v>
      </c>
      <c r="E701" s="71">
        <v>60000</v>
      </c>
      <c r="F701" s="70">
        <f t="shared" ca="1" si="39"/>
        <v>120000</v>
      </c>
    </row>
    <row r="702" spans="1:10" ht="13.5" customHeight="1" x14ac:dyDescent="0.25">
      <c r="A702" s="79">
        <v>43191606</v>
      </c>
      <c r="B702" s="69" t="str">
        <f t="shared" ca="1" si="38"/>
        <v>Auriculares de teléfonos</v>
      </c>
      <c r="C702" s="77" t="s">
        <v>1449</v>
      </c>
      <c r="D702" s="77">
        <v>30</v>
      </c>
      <c r="E702" s="71">
        <v>5500</v>
      </c>
      <c r="F702" s="70">
        <f t="shared" ca="1" si="39"/>
        <v>165000</v>
      </c>
    </row>
    <row r="703" spans="1:10" ht="13.5" customHeight="1" x14ac:dyDescent="0.25">
      <c r="A703" s="79">
        <v>43212110</v>
      </c>
      <c r="B703" s="69" t="str">
        <f t="shared" ca="1" si="38"/>
        <v>Impresoras de múltiples funciones</v>
      </c>
      <c r="C703" s="77" t="s">
        <v>1449</v>
      </c>
      <c r="D703" s="77">
        <v>1</v>
      </c>
      <c r="E703" s="71">
        <v>17000</v>
      </c>
      <c r="F703" s="70">
        <f t="shared" ca="1" si="39"/>
        <v>17000</v>
      </c>
    </row>
    <row r="704" spans="1:10" ht="13.5" customHeight="1" x14ac:dyDescent="0.25">
      <c r="A704" s="79">
        <v>43191504</v>
      </c>
      <c r="B704" s="69" t="str">
        <f t="shared" ca="1" si="38"/>
        <v>Teléfonos fijos</v>
      </c>
      <c r="C704" s="77" t="s">
        <v>1449</v>
      </c>
      <c r="D704" s="77">
        <v>4</v>
      </c>
      <c r="E704" s="71">
        <v>2600</v>
      </c>
      <c r="F704" s="70">
        <f t="shared" ca="1" si="39"/>
        <v>10400</v>
      </c>
    </row>
    <row r="705" spans="1:10" ht="13.5" customHeight="1" x14ac:dyDescent="0.25">
      <c r="A705" s="79">
        <v>52161505</v>
      </c>
      <c r="B705" s="69" t="str">
        <f t="shared" ca="1" si="38"/>
        <v>Televisores</v>
      </c>
      <c r="C705" s="77" t="s">
        <v>1449</v>
      </c>
      <c r="D705" s="77">
        <v>3</v>
      </c>
      <c r="E705" s="71">
        <v>50000</v>
      </c>
      <c r="F705" s="70">
        <f t="shared" ca="1" si="39"/>
        <v>150000</v>
      </c>
    </row>
    <row r="706" spans="1:10" ht="13.5" customHeight="1" x14ac:dyDescent="0.25">
      <c r="A706" s="79">
        <v>32101601</v>
      </c>
      <c r="B706" s="69" t="str">
        <f t="shared" ca="1" si="38"/>
        <v>Memoria de acceso aleatorio (ram)</v>
      </c>
      <c r="C706" s="77" t="s">
        <v>1449</v>
      </c>
      <c r="D706" s="77">
        <v>10</v>
      </c>
      <c r="E706" s="71">
        <v>1300</v>
      </c>
      <c r="F706" s="70">
        <f t="shared" ca="1" si="39"/>
        <v>13000</v>
      </c>
    </row>
    <row r="707" spans="1:10" ht="13.5" customHeight="1" x14ac:dyDescent="0.25">
      <c r="A707" s="79">
        <v>44103103</v>
      </c>
      <c r="B707" s="69" t="str">
        <f t="shared" ca="1" si="38"/>
        <v>Tóner para impresoras o fax</v>
      </c>
      <c r="C707" s="77" t="s">
        <v>1449</v>
      </c>
      <c r="D707" s="77">
        <v>35</v>
      </c>
      <c r="E707" s="71">
        <v>13000</v>
      </c>
      <c r="F707" s="70">
        <f t="shared" ca="1" si="39"/>
        <v>455000</v>
      </c>
    </row>
    <row r="708" spans="1:10" ht="14.1" customHeight="1" x14ac:dyDescent="0.25">
      <c r="A708" s="79">
        <v>43201803</v>
      </c>
      <c r="B708" s="69" t="str">
        <f t="shared" ca="1" si="38"/>
        <v>Unidades de disco duro</v>
      </c>
      <c r="C708" s="77" t="s">
        <v>1449</v>
      </c>
      <c r="D708" s="77">
        <v>1</v>
      </c>
      <c r="E708" s="71">
        <v>6000</v>
      </c>
      <c r="F708" s="70">
        <f t="shared" ca="1" si="39"/>
        <v>6000</v>
      </c>
    </row>
    <row r="709" spans="1:10" ht="14.1" customHeight="1" x14ac:dyDescent="0.25">
      <c r="A709" s="79">
        <v>24112404</v>
      </c>
      <c r="B709" s="69" t="str">
        <f t="shared" ca="1" si="38"/>
        <v>Caja</v>
      </c>
      <c r="C709" s="77" t="s">
        <v>1449</v>
      </c>
      <c r="D709" s="77">
        <v>1</v>
      </c>
      <c r="E709" s="71">
        <v>7566</v>
      </c>
      <c r="F709" s="70">
        <f t="shared" ca="1" si="39"/>
        <v>7566</v>
      </c>
    </row>
    <row r="710" spans="1:10" ht="33.75" customHeight="1" x14ac:dyDescent="0.2">
      <c r="A710" s="77"/>
      <c r="B710" s="69" t="str">
        <f t="shared" ca="1" si="38"/>
        <v/>
      </c>
      <c r="C710" s="77"/>
      <c r="D710" s="77"/>
      <c r="E710" s="71"/>
      <c r="F710" s="70">
        <f t="shared" ca="1" si="39"/>
        <v>0</v>
      </c>
      <c r="G710" s="45"/>
      <c r="H710" s="45"/>
      <c r="I710" s="45"/>
      <c r="J710" s="45"/>
    </row>
    <row r="711" spans="1:10" ht="13.5" customHeight="1" x14ac:dyDescent="0.2">
      <c r="A711" s="45"/>
      <c r="B711" s="45"/>
      <c r="C711" s="45"/>
      <c r="D711" s="45"/>
      <c r="E711" s="73" t="s">
        <v>12550</v>
      </c>
      <c r="F711" s="74">
        <f ca="1">SUM(Table324[MONTO TOTAL ESTIMADO])</f>
        <v>1833966</v>
      </c>
      <c r="G711" s="45"/>
      <c r="H711" s="45"/>
      <c r="I711" s="45"/>
      <c r="J711" s="45"/>
    </row>
    <row r="712" spans="1:10" ht="14.1" customHeight="1" thickBot="1" x14ac:dyDescent="0.25">
      <c r="A712" s="81"/>
      <c r="B712" s="69"/>
      <c r="C712" s="78"/>
      <c r="D712" s="77"/>
      <c r="E712" s="71"/>
      <c r="F712" s="70"/>
      <c r="G712" s="45"/>
      <c r="H712" s="45"/>
      <c r="I712" s="45"/>
      <c r="J712" s="45"/>
    </row>
    <row r="713" spans="1:10" ht="14.1" customHeight="1" thickBot="1" x14ac:dyDescent="0.25">
      <c r="A713" s="64" t="s">
        <v>16382</v>
      </c>
      <c r="B713" s="64" t="s">
        <v>161</v>
      </c>
      <c r="C713" s="64" t="s">
        <v>11723</v>
      </c>
      <c r="D713" s="64" t="s">
        <v>14378</v>
      </c>
      <c r="E713" s="64" t="s">
        <v>10961</v>
      </c>
      <c r="F713" s="64" t="s">
        <v>11094</v>
      </c>
      <c r="G713" s="45"/>
      <c r="H713" s="45"/>
      <c r="I713" s="45"/>
      <c r="J713" s="45"/>
    </row>
    <row r="714" spans="1:10" ht="14.1" customHeight="1" thickBot="1" x14ac:dyDescent="0.25">
      <c r="A714" s="66" t="s">
        <v>18892</v>
      </c>
      <c r="B714" s="66" t="s">
        <v>18844</v>
      </c>
      <c r="C714" s="66" t="s">
        <v>17798</v>
      </c>
      <c r="D714" s="66" t="s">
        <v>18886</v>
      </c>
      <c r="E714" s="66" t="s">
        <v>18834</v>
      </c>
      <c r="F714" s="66"/>
      <c r="G714" s="45"/>
      <c r="H714" s="45"/>
      <c r="I714" s="45"/>
      <c r="J714" s="45"/>
    </row>
    <row r="715" spans="1:10" ht="14.1" customHeight="1" thickBot="1" x14ac:dyDescent="0.25">
      <c r="A715" s="106" t="s">
        <v>14828</v>
      </c>
      <c r="B715" s="67" t="s">
        <v>8528</v>
      </c>
      <c r="C715" s="76">
        <v>42923</v>
      </c>
      <c r="D715" s="106" t="s">
        <v>9385</v>
      </c>
      <c r="E715" s="67" t="s">
        <v>13093</v>
      </c>
      <c r="F715" s="66" t="s">
        <v>3080</v>
      </c>
      <c r="G715" s="45"/>
      <c r="H715" s="45"/>
      <c r="I715" s="45"/>
      <c r="J715" s="45"/>
    </row>
    <row r="716" spans="1:10" ht="14.1" customHeight="1" thickBot="1" x14ac:dyDescent="0.25">
      <c r="A716" s="107"/>
      <c r="B716" s="67" t="s">
        <v>1786</v>
      </c>
      <c r="C716" s="88">
        <f>IF(C715="","",IF(AND(MONTH(C715)&gt;=1,MONTH(C715)&lt;=3),1,IF(AND(MONTH(C715)&gt;=4,MONTH(C715)&lt;=6),2,IF(AND(MONTH(C715)&gt;=7,MONTH(C715)&lt;=9),3,4))))</f>
        <v>3</v>
      </c>
      <c r="D716" s="107"/>
      <c r="E716" s="67" t="s">
        <v>2417</v>
      </c>
      <c r="F716" s="66" t="s">
        <v>11111</v>
      </c>
      <c r="G716" s="45"/>
      <c r="H716" s="45"/>
      <c r="I716" s="45"/>
      <c r="J716" s="45"/>
    </row>
    <row r="717" spans="1:10" ht="14.1" customHeight="1" thickBot="1" x14ac:dyDescent="0.25">
      <c r="A717" s="107"/>
      <c r="B717" s="67" t="s">
        <v>12942</v>
      </c>
      <c r="C717" s="76">
        <v>42930</v>
      </c>
      <c r="D717" s="107"/>
      <c r="E717" s="67" t="s">
        <v>3073</v>
      </c>
      <c r="F717" s="66" t="s">
        <v>11111</v>
      </c>
      <c r="G717" s="45"/>
      <c r="H717" s="45"/>
      <c r="I717" s="45"/>
      <c r="J717" s="45"/>
    </row>
    <row r="718" spans="1:10" ht="13.5" customHeight="1" thickBot="1" x14ac:dyDescent="0.25">
      <c r="A718" s="107"/>
      <c r="B718" s="67" t="s">
        <v>1786</v>
      </c>
      <c r="C718" s="88">
        <f>IF(C717="","",IF(AND(MONTH(C717)&gt;=1,MONTH(C717)&lt;=3),1,IF(AND(MONTH(C717)&gt;=4,MONTH(C717)&lt;=6),2,IF(AND(MONTH(C717)&gt;=7,MONTH(C717)&lt;=9),3,4))))</f>
        <v>3</v>
      </c>
      <c r="D718" s="107"/>
      <c r="E718" s="67" t="s">
        <v>13192</v>
      </c>
      <c r="F718" s="66" t="s">
        <v>11111</v>
      </c>
      <c r="G718" s="45"/>
      <c r="H718" s="45"/>
      <c r="I718" s="45"/>
      <c r="J718" s="45"/>
    </row>
    <row r="719" spans="1:10" ht="13.5" customHeight="1" thickBot="1" x14ac:dyDescent="0.25">
      <c r="A719" s="45"/>
      <c r="B719" s="45"/>
      <c r="C719" s="45"/>
      <c r="D719" s="45"/>
      <c r="E719" s="45"/>
      <c r="F719" s="45"/>
      <c r="G719" s="45"/>
      <c r="H719" s="45" t="str">
        <f>C714</f>
        <v>Bienes</v>
      </c>
      <c r="I719" s="45" t="str">
        <f>E714</f>
        <v>Si</v>
      </c>
      <c r="J719" s="45" t="str">
        <f>D714</f>
        <v>Comparación de Precio</v>
      </c>
    </row>
    <row r="720" spans="1:10" ht="13.5" customHeight="1" thickBot="1" x14ac:dyDescent="0.3">
      <c r="A720" s="72" t="s">
        <v>15735</v>
      </c>
      <c r="B720" s="72" t="s">
        <v>16146</v>
      </c>
      <c r="C720" s="72" t="s">
        <v>15641</v>
      </c>
      <c r="D720" s="72" t="s">
        <v>15251</v>
      </c>
      <c r="E720" s="72" t="s">
        <v>6932</v>
      </c>
      <c r="F720" s="72" t="s">
        <v>15280</v>
      </c>
    </row>
    <row r="721" spans="1:10" ht="13.5" customHeight="1" x14ac:dyDescent="0.25">
      <c r="A721" s="79">
        <v>43211507</v>
      </c>
      <c r="B721" s="69" t="str">
        <f t="shared" ref="B721:B732" ca="1" si="40">IFERROR(INDEX(UNSPSCDes,MATCH(INDIRECT(ADDRESS(ROW(),COLUMN()-1,4)),UNSPSCCode,0)),"")</f>
        <v>Computadores de escritorio</v>
      </c>
      <c r="C721" s="77" t="s">
        <v>1449</v>
      </c>
      <c r="D721" s="77">
        <v>12</v>
      </c>
      <c r="E721" s="71">
        <v>30000</v>
      </c>
      <c r="F721" s="70">
        <f t="shared" ref="F721:F732" ca="1" si="41">INDIRECT(ADDRESS(ROW(),COLUMN()-2,4))*INDIRECT(ADDRESS(ROW(),COLUMN()-1,4))</f>
        <v>360000</v>
      </c>
    </row>
    <row r="722" spans="1:10" ht="13.5" customHeight="1" x14ac:dyDescent="0.25">
      <c r="A722" s="79">
        <v>43211508</v>
      </c>
      <c r="B722" s="69" t="str">
        <f t="shared" ca="1" si="40"/>
        <v>Computadores personales</v>
      </c>
      <c r="C722" s="77" t="s">
        <v>1449</v>
      </c>
      <c r="D722" s="77">
        <v>2</v>
      </c>
      <c r="E722" s="71">
        <v>60000</v>
      </c>
      <c r="F722" s="70">
        <f t="shared" ca="1" si="41"/>
        <v>120000</v>
      </c>
    </row>
    <row r="723" spans="1:10" ht="13.5" customHeight="1" x14ac:dyDescent="0.25">
      <c r="A723" s="79">
        <v>43211509</v>
      </c>
      <c r="B723" s="69" t="str">
        <f t="shared" ca="1" si="40"/>
        <v>Computadores de tableta</v>
      </c>
      <c r="C723" s="77" t="s">
        <v>1449</v>
      </c>
      <c r="D723" s="77">
        <v>5</v>
      </c>
      <c r="E723" s="71">
        <v>25975</v>
      </c>
      <c r="F723" s="70">
        <f t="shared" ca="1" si="41"/>
        <v>129875</v>
      </c>
    </row>
    <row r="724" spans="1:10" ht="13.5" customHeight="1" x14ac:dyDescent="0.25">
      <c r="A724" s="79">
        <v>43191606</v>
      </c>
      <c r="B724" s="69" t="str">
        <f t="shared" ca="1" si="40"/>
        <v>Auriculares de teléfonos</v>
      </c>
      <c r="C724" s="77" t="s">
        <v>1449</v>
      </c>
      <c r="D724" s="77">
        <v>30</v>
      </c>
      <c r="E724" s="71">
        <v>5500</v>
      </c>
      <c r="F724" s="70">
        <f t="shared" ca="1" si="41"/>
        <v>165000</v>
      </c>
    </row>
    <row r="725" spans="1:10" ht="13.5" customHeight="1" x14ac:dyDescent="0.25">
      <c r="A725" s="79">
        <v>43212110</v>
      </c>
      <c r="B725" s="69" t="str">
        <f t="shared" ca="1" si="40"/>
        <v>Impresoras de múltiples funciones</v>
      </c>
      <c r="C725" s="77" t="s">
        <v>1449</v>
      </c>
      <c r="D725" s="77">
        <v>1</v>
      </c>
      <c r="E725" s="71">
        <v>17000</v>
      </c>
      <c r="F725" s="70">
        <f t="shared" ca="1" si="41"/>
        <v>17000</v>
      </c>
    </row>
    <row r="726" spans="1:10" ht="13.5" customHeight="1" x14ac:dyDescent="0.25">
      <c r="A726" s="79">
        <v>43191504</v>
      </c>
      <c r="B726" s="69" t="str">
        <f t="shared" ca="1" si="40"/>
        <v>Teléfonos fijos</v>
      </c>
      <c r="C726" s="77" t="s">
        <v>1449</v>
      </c>
      <c r="D726" s="77">
        <v>1</v>
      </c>
      <c r="E726" s="71">
        <v>4150</v>
      </c>
      <c r="F726" s="70">
        <f t="shared" ca="1" si="41"/>
        <v>4150</v>
      </c>
    </row>
    <row r="727" spans="1:10" ht="13.5" customHeight="1" x14ac:dyDescent="0.25">
      <c r="A727" s="79">
        <v>52161505</v>
      </c>
      <c r="B727" s="69" t="str">
        <f t="shared" ca="1" si="40"/>
        <v>Televisores</v>
      </c>
      <c r="C727" s="77" t="s">
        <v>1449</v>
      </c>
      <c r="D727" s="77">
        <v>1</v>
      </c>
      <c r="E727" s="71">
        <v>50000</v>
      </c>
      <c r="F727" s="70">
        <f t="shared" ca="1" si="41"/>
        <v>50000</v>
      </c>
    </row>
    <row r="728" spans="1:10" ht="13.5" customHeight="1" x14ac:dyDescent="0.25">
      <c r="A728" s="79">
        <v>32101601</v>
      </c>
      <c r="B728" s="69" t="str">
        <f t="shared" ca="1" si="40"/>
        <v>Memoria de acceso aleatorio (ram)</v>
      </c>
      <c r="C728" s="77" t="s">
        <v>1449</v>
      </c>
      <c r="D728" s="77">
        <v>10</v>
      </c>
      <c r="E728" s="71">
        <v>1300</v>
      </c>
      <c r="F728" s="70">
        <f t="shared" ca="1" si="41"/>
        <v>13000</v>
      </c>
    </row>
    <row r="729" spans="1:10" ht="13.5" customHeight="1" x14ac:dyDescent="0.25">
      <c r="A729" s="79">
        <v>44103103</v>
      </c>
      <c r="B729" s="69" t="str">
        <f t="shared" ca="1" si="40"/>
        <v>Tóner para impresoras o fax</v>
      </c>
      <c r="C729" s="77" t="s">
        <v>1449</v>
      </c>
      <c r="D729" s="77">
        <v>35</v>
      </c>
      <c r="E729" s="71">
        <v>13000</v>
      </c>
      <c r="F729" s="70">
        <f t="shared" ca="1" si="41"/>
        <v>455000</v>
      </c>
    </row>
    <row r="730" spans="1:10" ht="14.1" customHeight="1" x14ac:dyDescent="0.25">
      <c r="A730" s="79">
        <v>43201803</v>
      </c>
      <c r="B730" s="69" t="str">
        <f t="shared" ca="1" si="40"/>
        <v>Unidades de disco duro</v>
      </c>
      <c r="C730" s="77" t="s">
        <v>1449</v>
      </c>
      <c r="D730" s="77">
        <v>3</v>
      </c>
      <c r="E730" s="71">
        <v>6000</v>
      </c>
      <c r="F730" s="70">
        <f t="shared" ca="1" si="41"/>
        <v>18000</v>
      </c>
    </row>
    <row r="731" spans="1:10" ht="14.1" customHeight="1" x14ac:dyDescent="0.25">
      <c r="A731" s="79">
        <v>43231512</v>
      </c>
      <c r="B731" s="69" t="str">
        <f t="shared" ca="1" si="40"/>
        <v>Software de manejo de licencias</v>
      </c>
      <c r="C731" s="77" t="s">
        <v>1449</v>
      </c>
      <c r="D731" s="77">
        <v>2</v>
      </c>
      <c r="E731" s="71">
        <v>80000</v>
      </c>
      <c r="F731" s="70">
        <f t="shared" ca="1" si="41"/>
        <v>160000</v>
      </c>
    </row>
    <row r="732" spans="1:10" ht="33.75" customHeight="1" x14ac:dyDescent="0.2">
      <c r="A732" s="77">
        <v>39121409</v>
      </c>
      <c r="B732" s="69" t="str">
        <f t="shared" ca="1" si="40"/>
        <v>Conectores de cables eléctricos</v>
      </c>
      <c r="C732" s="77" t="s">
        <v>1449</v>
      </c>
      <c r="D732" s="77">
        <v>4</v>
      </c>
      <c r="E732" s="71">
        <v>450</v>
      </c>
      <c r="F732" s="70">
        <f t="shared" ca="1" si="41"/>
        <v>1800</v>
      </c>
      <c r="G732" s="45"/>
      <c r="H732" s="45"/>
      <c r="I732" s="45"/>
      <c r="J732" s="45"/>
    </row>
    <row r="733" spans="1:10" ht="13.5" customHeight="1" x14ac:dyDescent="0.2">
      <c r="A733" s="45"/>
      <c r="B733" s="45"/>
      <c r="C733" s="45"/>
      <c r="D733" s="45"/>
      <c r="E733" s="73" t="s">
        <v>12550</v>
      </c>
      <c r="F733" s="74">
        <f ca="1">SUM(Table325[MONTO TOTAL ESTIMADO])</f>
        <v>1493825</v>
      </c>
      <c r="G733" s="45"/>
      <c r="H733" s="45"/>
      <c r="I733" s="45"/>
      <c r="J733" s="45"/>
    </row>
    <row r="734" spans="1:10" ht="14.1" customHeight="1" thickBot="1" x14ac:dyDescent="0.25">
      <c r="A734" s="81"/>
      <c r="B734" s="69"/>
      <c r="C734" s="78"/>
      <c r="D734" s="77"/>
      <c r="E734" s="71"/>
      <c r="F734" s="70"/>
      <c r="G734" s="45"/>
      <c r="H734" s="45"/>
      <c r="I734" s="45"/>
      <c r="J734" s="45"/>
    </row>
    <row r="735" spans="1:10" ht="14.1" customHeight="1" thickBot="1" x14ac:dyDescent="0.25">
      <c r="A735" s="64" t="s">
        <v>16382</v>
      </c>
      <c r="B735" s="64" t="s">
        <v>161</v>
      </c>
      <c r="C735" s="64" t="s">
        <v>11723</v>
      </c>
      <c r="D735" s="64" t="s">
        <v>14378</v>
      </c>
      <c r="E735" s="64" t="s">
        <v>10961</v>
      </c>
      <c r="F735" s="64" t="s">
        <v>11094</v>
      </c>
      <c r="G735" s="45"/>
      <c r="H735" s="45"/>
      <c r="I735" s="45"/>
      <c r="J735" s="45"/>
    </row>
    <row r="736" spans="1:10" ht="14.1" customHeight="1" thickBot="1" x14ac:dyDescent="0.25">
      <c r="A736" s="66" t="s">
        <v>18892</v>
      </c>
      <c r="B736" s="66" t="s">
        <v>18844</v>
      </c>
      <c r="C736" s="66" t="s">
        <v>17798</v>
      </c>
      <c r="D736" s="66" t="s">
        <v>18886</v>
      </c>
      <c r="E736" s="66" t="s">
        <v>17854</v>
      </c>
      <c r="F736" s="66"/>
      <c r="G736" s="45"/>
      <c r="H736" s="45"/>
      <c r="I736" s="45"/>
      <c r="J736" s="45"/>
    </row>
    <row r="737" spans="1:10" ht="14.1" customHeight="1" thickBot="1" x14ac:dyDescent="0.25">
      <c r="A737" s="106" t="s">
        <v>14828</v>
      </c>
      <c r="B737" s="67" t="s">
        <v>8528</v>
      </c>
      <c r="C737" s="76">
        <v>43019</v>
      </c>
      <c r="D737" s="106" t="s">
        <v>9385</v>
      </c>
      <c r="E737" s="67" t="s">
        <v>13093</v>
      </c>
      <c r="F737" s="66" t="s">
        <v>3080</v>
      </c>
      <c r="G737" s="45"/>
      <c r="H737" s="45"/>
      <c r="I737" s="45"/>
      <c r="J737" s="45"/>
    </row>
    <row r="738" spans="1:10" ht="14.1" customHeight="1" thickBot="1" x14ac:dyDescent="0.25">
      <c r="A738" s="107"/>
      <c r="B738" s="67" t="s">
        <v>1786</v>
      </c>
      <c r="C738" s="88">
        <f>IF(C737="","",IF(AND(MONTH(C737)&gt;=1,MONTH(C737)&lt;=3),1,IF(AND(MONTH(C737)&gt;=4,MONTH(C737)&lt;=6),2,IF(AND(MONTH(C737)&gt;=7,MONTH(C737)&lt;=9),3,4))))</f>
        <v>4</v>
      </c>
      <c r="D738" s="107"/>
      <c r="E738" s="67" t="s">
        <v>2417</v>
      </c>
      <c r="F738" s="66" t="s">
        <v>11111</v>
      </c>
      <c r="G738" s="45"/>
      <c r="H738" s="45"/>
      <c r="I738" s="45"/>
      <c r="J738" s="45"/>
    </row>
    <row r="739" spans="1:10" ht="14.1" customHeight="1" thickBot="1" x14ac:dyDescent="0.25">
      <c r="A739" s="107"/>
      <c r="B739" s="67" t="s">
        <v>12942</v>
      </c>
      <c r="C739" s="76">
        <v>43026</v>
      </c>
      <c r="D739" s="107"/>
      <c r="E739" s="67" t="s">
        <v>3073</v>
      </c>
      <c r="F739" s="66" t="s">
        <v>11111</v>
      </c>
      <c r="G739" s="45"/>
      <c r="H739" s="45"/>
      <c r="I739" s="45"/>
      <c r="J739" s="45"/>
    </row>
    <row r="740" spans="1:10" ht="13.5" customHeight="1" thickBot="1" x14ac:dyDescent="0.25">
      <c r="A740" s="107"/>
      <c r="B740" s="67" t="s">
        <v>1786</v>
      </c>
      <c r="C740" s="88">
        <f>IF(C739="","",IF(AND(MONTH(C739)&gt;=1,MONTH(C739)&lt;=3),1,IF(AND(MONTH(C739)&gt;=4,MONTH(C739)&lt;=6),2,IF(AND(MONTH(C739)&gt;=7,MONTH(C739)&lt;=9),3,4))))</f>
        <v>4</v>
      </c>
      <c r="D740" s="107"/>
      <c r="E740" s="67" t="s">
        <v>13192</v>
      </c>
      <c r="F740" s="66" t="s">
        <v>11111</v>
      </c>
      <c r="G740" s="45"/>
      <c r="H740" s="45"/>
      <c r="I740" s="45"/>
      <c r="J740" s="45"/>
    </row>
    <row r="741" spans="1:10" ht="13.5" customHeight="1" thickBot="1" x14ac:dyDescent="0.25">
      <c r="A741" s="45"/>
      <c r="B741" s="45"/>
      <c r="C741" s="45"/>
      <c r="D741" s="45"/>
      <c r="E741" s="45"/>
      <c r="F741" s="45"/>
      <c r="G741" s="45"/>
      <c r="H741" s="45" t="str">
        <f>C736</f>
        <v>Bienes</v>
      </c>
      <c r="I741" s="45" t="str">
        <f>E736</f>
        <v>No</v>
      </c>
      <c r="J741" s="45" t="str">
        <f>D736</f>
        <v>Comparación de Precio</v>
      </c>
    </row>
    <row r="742" spans="1:10" ht="13.5" customHeight="1" thickBot="1" x14ac:dyDescent="0.3">
      <c r="A742" s="72" t="s">
        <v>15735</v>
      </c>
      <c r="B742" s="72" t="s">
        <v>16146</v>
      </c>
      <c r="C742" s="72" t="s">
        <v>15641</v>
      </c>
      <c r="D742" s="72" t="s">
        <v>15251</v>
      </c>
      <c r="E742" s="72" t="s">
        <v>6932</v>
      </c>
      <c r="F742" s="72" t="s">
        <v>15280</v>
      </c>
    </row>
    <row r="743" spans="1:10" ht="13.5" customHeight="1" x14ac:dyDescent="0.25">
      <c r="A743" s="79">
        <v>43211507</v>
      </c>
      <c r="B743" s="69" t="str">
        <f t="shared" ref="B743:B751" ca="1" si="42">IFERROR(INDEX(UNSPSCDes,MATCH(INDIRECT(ADDRESS(ROW(),COLUMN()-1,4)),UNSPSCCode,0)),"")</f>
        <v>Computadores de escritorio</v>
      </c>
      <c r="C743" s="77" t="s">
        <v>1449</v>
      </c>
      <c r="D743" s="77">
        <v>14</v>
      </c>
      <c r="E743" s="71">
        <v>30000</v>
      </c>
      <c r="F743" s="70">
        <f t="shared" ref="F743:F751" ca="1" si="43">INDIRECT(ADDRESS(ROW(),COLUMN()-2,4))*INDIRECT(ADDRESS(ROW(),COLUMN()-1,4))</f>
        <v>420000</v>
      </c>
    </row>
    <row r="744" spans="1:10" ht="13.5" customHeight="1" x14ac:dyDescent="0.25">
      <c r="A744" s="79">
        <v>43211508</v>
      </c>
      <c r="B744" s="69" t="str">
        <f t="shared" ca="1" si="42"/>
        <v>Computadores personales</v>
      </c>
      <c r="C744" s="77" t="s">
        <v>1449</v>
      </c>
      <c r="D744" s="77">
        <v>2</v>
      </c>
      <c r="E744" s="71">
        <v>35000</v>
      </c>
      <c r="F744" s="70">
        <f t="shared" ca="1" si="43"/>
        <v>70000</v>
      </c>
    </row>
    <row r="745" spans="1:10" ht="13.5" customHeight="1" x14ac:dyDescent="0.25">
      <c r="A745" s="79">
        <v>43212110</v>
      </c>
      <c r="B745" s="69" t="str">
        <f t="shared" ca="1" si="42"/>
        <v>Impresoras de múltiples funciones</v>
      </c>
      <c r="C745" s="77" t="s">
        <v>1449</v>
      </c>
      <c r="D745" s="77">
        <v>1</v>
      </c>
      <c r="E745" s="71">
        <v>17000</v>
      </c>
      <c r="F745" s="70">
        <f t="shared" ca="1" si="43"/>
        <v>17000</v>
      </c>
    </row>
    <row r="746" spans="1:10" ht="13.5" customHeight="1" x14ac:dyDescent="0.25">
      <c r="A746" s="79">
        <v>45111609</v>
      </c>
      <c r="B746" s="69" t="str">
        <f t="shared" ca="1" si="42"/>
        <v>Proyectores multimedia</v>
      </c>
      <c r="C746" s="77" t="s">
        <v>1449</v>
      </c>
      <c r="D746" s="77">
        <v>1</v>
      </c>
      <c r="E746" s="71">
        <v>35000</v>
      </c>
      <c r="F746" s="70">
        <f t="shared" ca="1" si="43"/>
        <v>35000</v>
      </c>
    </row>
    <row r="747" spans="1:10" ht="13.5" customHeight="1" x14ac:dyDescent="0.25">
      <c r="A747" s="79">
        <v>43191504</v>
      </c>
      <c r="B747" s="69" t="str">
        <f t="shared" ca="1" si="42"/>
        <v>Teléfonos fijos</v>
      </c>
      <c r="C747" s="77" t="s">
        <v>1449</v>
      </c>
      <c r="D747" s="77">
        <v>4</v>
      </c>
      <c r="E747" s="71">
        <v>2600</v>
      </c>
      <c r="F747" s="70">
        <f t="shared" ca="1" si="43"/>
        <v>10400</v>
      </c>
    </row>
    <row r="748" spans="1:10" ht="13.5" customHeight="1" x14ac:dyDescent="0.25">
      <c r="A748" s="79">
        <v>32101601</v>
      </c>
      <c r="B748" s="69" t="str">
        <f t="shared" ca="1" si="42"/>
        <v>Memoria de acceso aleatorio (ram)</v>
      </c>
      <c r="C748" s="77" t="s">
        <v>1449</v>
      </c>
      <c r="D748" s="77">
        <v>10</v>
      </c>
      <c r="E748" s="71">
        <v>1300</v>
      </c>
      <c r="F748" s="70">
        <f t="shared" ca="1" si="43"/>
        <v>13000</v>
      </c>
    </row>
    <row r="749" spans="1:10" ht="14.1" customHeight="1" x14ac:dyDescent="0.25">
      <c r="A749" s="79">
        <v>44103103</v>
      </c>
      <c r="B749" s="69" t="str">
        <f t="shared" ca="1" si="42"/>
        <v>Tóner para impresoras o fax</v>
      </c>
      <c r="C749" s="77" t="s">
        <v>1449</v>
      </c>
      <c r="D749" s="77">
        <v>35</v>
      </c>
      <c r="E749" s="71">
        <v>13000</v>
      </c>
      <c r="F749" s="70">
        <f t="shared" ca="1" si="43"/>
        <v>455000</v>
      </c>
    </row>
    <row r="750" spans="1:10" ht="14.1" customHeight="1" x14ac:dyDescent="0.25">
      <c r="A750" s="79">
        <v>43201803</v>
      </c>
      <c r="B750" s="69" t="str">
        <f t="shared" ca="1" si="42"/>
        <v>Unidades de disco duro</v>
      </c>
      <c r="C750" s="77" t="s">
        <v>1449</v>
      </c>
      <c r="D750" s="77">
        <v>2</v>
      </c>
      <c r="E750" s="71">
        <v>6000</v>
      </c>
      <c r="F750" s="70">
        <f t="shared" ca="1" si="43"/>
        <v>12000</v>
      </c>
    </row>
    <row r="751" spans="1:10" ht="33.75" customHeight="1" x14ac:dyDescent="0.2">
      <c r="A751" s="77">
        <v>39121409</v>
      </c>
      <c r="B751" s="69" t="str">
        <f t="shared" ca="1" si="42"/>
        <v>Conectores de cables eléctricos</v>
      </c>
      <c r="C751" s="77" t="s">
        <v>1449</v>
      </c>
      <c r="D751" s="77">
        <v>3</v>
      </c>
      <c r="E751" s="71">
        <v>450</v>
      </c>
      <c r="F751" s="70">
        <f t="shared" ca="1" si="43"/>
        <v>1350</v>
      </c>
      <c r="G751" s="45"/>
      <c r="H751" s="45"/>
      <c r="I751" s="45"/>
      <c r="J751" s="45"/>
    </row>
    <row r="752" spans="1:10" ht="13.5" customHeight="1" x14ac:dyDescent="0.2">
      <c r="A752" s="45"/>
      <c r="B752" s="45"/>
      <c r="C752" s="45"/>
      <c r="D752" s="45"/>
      <c r="E752" s="73" t="s">
        <v>12550</v>
      </c>
      <c r="F752" s="74">
        <f ca="1">SUM(Table326[MONTO TOTAL ESTIMADO])</f>
        <v>1033750</v>
      </c>
      <c r="G752" s="45"/>
      <c r="H752" s="45"/>
      <c r="I752" s="45"/>
      <c r="J752" s="45"/>
    </row>
    <row r="753" spans="1:10" ht="14.1" customHeight="1" thickBot="1" x14ac:dyDescent="0.25">
      <c r="A753" s="81"/>
      <c r="B753" s="69"/>
      <c r="C753" s="78"/>
      <c r="D753" s="77"/>
      <c r="E753" s="71"/>
      <c r="F753" s="70"/>
      <c r="G753" s="45"/>
      <c r="H753" s="45"/>
      <c r="I753" s="45"/>
      <c r="J753" s="45"/>
    </row>
    <row r="754" spans="1:10" ht="14.1" customHeight="1" thickBot="1" x14ac:dyDescent="0.25">
      <c r="A754" s="64" t="s">
        <v>16382</v>
      </c>
      <c r="B754" s="64" t="s">
        <v>161</v>
      </c>
      <c r="C754" s="64" t="s">
        <v>11723</v>
      </c>
      <c r="D754" s="64" t="s">
        <v>14378</v>
      </c>
      <c r="E754" s="64" t="s">
        <v>10961</v>
      </c>
      <c r="F754" s="64" t="s">
        <v>11094</v>
      </c>
      <c r="G754" s="45"/>
      <c r="H754" s="45"/>
      <c r="I754" s="45"/>
      <c r="J754" s="45"/>
    </row>
    <row r="755" spans="1:10" ht="14.1" customHeight="1" thickBot="1" x14ac:dyDescent="0.25">
      <c r="A755" s="66" t="s">
        <v>18845</v>
      </c>
      <c r="B755" s="66" t="s">
        <v>18844</v>
      </c>
      <c r="C755" s="66" t="s">
        <v>17798</v>
      </c>
      <c r="D755" s="66" t="s">
        <v>18846</v>
      </c>
      <c r="E755" s="66" t="s">
        <v>18834</v>
      </c>
      <c r="F755" s="66"/>
      <c r="G755" s="45"/>
      <c r="H755" s="45"/>
      <c r="I755" s="45"/>
      <c r="J755" s="45"/>
    </row>
    <row r="756" spans="1:10" ht="14.1" customHeight="1" thickBot="1" x14ac:dyDescent="0.25">
      <c r="A756" s="106" t="s">
        <v>14828</v>
      </c>
      <c r="B756" s="67" t="s">
        <v>8528</v>
      </c>
      <c r="C756" s="76">
        <v>42738</v>
      </c>
      <c r="D756" s="106" t="s">
        <v>9385</v>
      </c>
      <c r="E756" s="67" t="s">
        <v>13093</v>
      </c>
      <c r="F756" s="66" t="s">
        <v>3080</v>
      </c>
      <c r="G756" s="45"/>
      <c r="H756" s="45"/>
      <c r="I756" s="45"/>
      <c r="J756" s="45"/>
    </row>
    <row r="757" spans="1:10" ht="14.1" customHeight="1" thickBot="1" x14ac:dyDescent="0.25">
      <c r="A757" s="107"/>
      <c r="B757" s="67" t="s">
        <v>1786</v>
      </c>
      <c r="C757" s="88">
        <f>IF(C756="","",IF(AND(MONTH(C756)&gt;=1,MONTH(C756)&lt;=3),1,IF(AND(MONTH(C756)&gt;=4,MONTH(C756)&lt;=6),2,IF(AND(MONTH(C756)&gt;=7,MONTH(C756)&lt;=9),3,4))))</f>
        <v>1</v>
      </c>
      <c r="D757" s="107"/>
      <c r="E757" s="67" t="s">
        <v>2417</v>
      </c>
      <c r="F757" s="66" t="s">
        <v>11111</v>
      </c>
      <c r="G757" s="45"/>
      <c r="H757" s="45"/>
      <c r="I757" s="45"/>
      <c r="J757" s="45"/>
    </row>
    <row r="758" spans="1:10" ht="14.1" customHeight="1" thickBot="1" x14ac:dyDescent="0.25">
      <c r="A758" s="107"/>
      <c r="B758" s="67" t="s">
        <v>12942</v>
      </c>
      <c r="C758" s="76">
        <v>42741</v>
      </c>
      <c r="D758" s="107"/>
      <c r="E758" s="67" t="s">
        <v>3073</v>
      </c>
      <c r="F758" s="66" t="s">
        <v>11111</v>
      </c>
      <c r="G758" s="45"/>
      <c r="H758" s="45"/>
      <c r="I758" s="45"/>
      <c r="J758" s="45"/>
    </row>
    <row r="759" spans="1:10" ht="13.5" customHeight="1" thickBot="1" x14ac:dyDescent="0.25">
      <c r="A759" s="107"/>
      <c r="B759" s="67" t="s">
        <v>1786</v>
      </c>
      <c r="C759" s="88">
        <f>IF(C758="","",IF(AND(MONTH(C758)&gt;=1,MONTH(C758)&lt;=3),1,IF(AND(MONTH(C758)&gt;=4,MONTH(C758)&lt;=6),2,IF(AND(MONTH(C758)&gt;=7,MONTH(C758)&lt;=9),3,4))))</f>
        <v>1</v>
      </c>
      <c r="D759" s="107"/>
      <c r="E759" s="67" t="s">
        <v>13192</v>
      </c>
      <c r="F759" s="66" t="s">
        <v>11111</v>
      </c>
      <c r="G759" s="45"/>
      <c r="H759" s="45"/>
      <c r="I759" s="45"/>
      <c r="J759" s="45"/>
    </row>
    <row r="760" spans="1:10" ht="13.5" customHeight="1" thickBot="1" x14ac:dyDescent="0.25">
      <c r="A760" s="45"/>
      <c r="B760" s="45"/>
      <c r="C760" s="45"/>
      <c r="D760" s="45"/>
      <c r="E760" s="45"/>
      <c r="F760" s="45"/>
      <c r="G760" s="45"/>
      <c r="H760" s="45" t="str">
        <f>C755</f>
        <v>Bienes</v>
      </c>
      <c r="I760" s="45" t="str">
        <f>E755</f>
        <v>Si</v>
      </c>
      <c r="J760" s="45" t="str">
        <f>D755</f>
        <v>Compra Menor</v>
      </c>
    </row>
    <row r="761" spans="1:10" ht="13.5" customHeight="1" thickBot="1" x14ac:dyDescent="0.3">
      <c r="A761" s="72" t="s">
        <v>15735</v>
      </c>
      <c r="B761" s="72" t="s">
        <v>16146</v>
      </c>
      <c r="C761" s="72" t="s">
        <v>15641</v>
      </c>
      <c r="D761" s="72" t="s">
        <v>15251</v>
      </c>
      <c r="E761" s="72" t="s">
        <v>6932</v>
      </c>
      <c r="F761" s="72" t="s">
        <v>15280</v>
      </c>
    </row>
    <row r="762" spans="1:10" ht="13.5" customHeight="1" x14ac:dyDescent="0.25">
      <c r="A762" s="62">
        <v>47131502</v>
      </c>
      <c r="B762" s="69" t="str">
        <f t="shared" ref="B762:B769" ca="1" si="44">IFERROR(INDEX(UNSPSCDes,MATCH(INDIRECT(ADDRESS(ROW(),COLUMN()-1,4)),UNSPSCCode,0)),"")</f>
        <v>Pañitos o toallas para limpiar</v>
      </c>
      <c r="C762" s="77" t="s">
        <v>1449</v>
      </c>
      <c r="D762" s="77">
        <v>12</v>
      </c>
      <c r="E762" s="71">
        <v>50</v>
      </c>
      <c r="F762" s="70">
        <f t="shared" ref="F762:F769" ca="1" si="45">INDIRECT(ADDRESS(ROW(),COLUMN()-2,4))*INDIRECT(ADDRESS(ROW(),COLUMN()-1,4))</f>
        <v>600</v>
      </c>
    </row>
    <row r="763" spans="1:10" ht="13.5" customHeight="1" x14ac:dyDescent="0.25">
      <c r="A763" s="77">
        <v>56101522</v>
      </c>
      <c r="B763" s="69" t="str">
        <f t="shared" ca="1" si="44"/>
        <v>Sillas de brazos</v>
      </c>
      <c r="C763" s="77" t="s">
        <v>1449</v>
      </c>
      <c r="D763" s="77">
        <v>61</v>
      </c>
      <c r="E763" s="71">
        <v>7500</v>
      </c>
      <c r="F763" s="70">
        <f t="shared" ca="1" si="45"/>
        <v>457500</v>
      </c>
    </row>
    <row r="764" spans="1:10" ht="13.5" customHeight="1" x14ac:dyDescent="0.25">
      <c r="A764" s="79">
        <v>31211904</v>
      </c>
      <c r="B764" s="69" t="str">
        <f t="shared" ca="1" si="44"/>
        <v>Brochas</v>
      </c>
      <c r="C764" s="77" t="s">
        <v>1449</v>
      </c>
      <c r="D764" s="77">
        <v>8</v>
      </c>
      <c r="E764" s="71">
        <v>200</v>
      </c>
      <c r="F764" s="70">
        <f t="shared" ca="1" si="45"/>
        <v>1600</v>
      </c>
    </row>
    <row r="765" spans="1:10" ht="13.5" customHeight="1" x14ac:dyDescent="0.25">
      <c r="A765" s="79">
        <v>41122702</v>
      </c>
      <c r="B765" s="69" t="str">
        <f t="shared" ca="1" si="44"/>
        <v>Cintas etiquetadoras</v>
      </c>
      <c r="C765" s="77" t="s">
        <v>1449</v>
      </c>
      <c r="D765" s="77">
        <v>20</v>
      </c>
      <c r="E765" s="71">
        <v>225</v>
      </c>
      <c r="F765" s="70">
        <f t="shared" ca="1" si="45"/>
        <v>4500</v>
      </c>
    </row>
    <row r="766" spans="1:10" ht="13.5" customHeight="1" x14ac:dyDescent="0.25">
      <c r="A766" s="79">
        <v>78131602</v>
      </c>
      <c r="B766" s="69" t="str">
        <f t="shared" ca="1" si="44"/>
        <v>Almacenaje de archivos de carpetas</v>
      </c>
      <c r="C766" s="77" t="s">
        <v>1449</v>
      </c>
      <c r="D766" s="77">
        <v>5</v>
      </c>
      <c r="E766" s="71">
        <v>550</v>
      </c>
      <c r="F766" s="70">
        <f t="shared" ca="1" si="45"/>
        <v>2750</v>
      </c>
    </row>
    <row r="767" spans="1:10" ht="14.1" customHeight="1" x14ac:dyDescent="0.25">
      <c r="A767" s="77">
        <v>56101703</v>
      </c>
      <c r="B767" s="69" t="str">
        <f t="shared" ca="1" si="44"/>
        <v>Escritorios</v>
      </c>
      <c r="C767" s="77" t="s">
        <v>1449</v>
      </c>
      <c r="D767" s="77">
        <v>3</v>
      </c>
      <c r="E767" s="71">
        <v>11500</v>
      </c>
      <c r="F767" s="70">
        <f t="shared" ca="1" si="45"/>
        <v>34500</v>
      </c>
    </row>
    <row r="768" spans="1:10" ht="14.1" customHeight="1" x14ac:dyDescent="0.25">
      <c r="A768" s="79">
        <v>56101716</v>
      </c>
      <c r="B768" s="69" t="str">
        <f t="shared" ca="1" si="44"/>
        <v>Gavetas organizadoras para el escritorio</v>
      </c>
      <c r="C768" s="77" t="s">
        <v>1449</v>
      </c>
      <c r="D768" s="77">
        <v>3</v>
      </c>
      <c r="E768" s="71">
        <v>11000</v>
      </c>
      <c r="F768" s="70">
        <f t="shared" ca="1" si="45"/>
        <v>33000</v>
      </c>
    </row>
    <row r="769" spans="1:10" ht="33.75" customHeight="1" x14ac:dyDescent="0.2">
      <c r="A769" s="81">
        <v>43211802</v>
      </c>
      <c r="B769" s="69" t="str">
        <f t="shared" ca="1" si="44"/>
        <v>Almohadillas (pads) para mouse</v>
      </c>
      <c r="C769" s="77" t="s">
        <v>1449</v>
      </c>
      <c r="D769" s="77">
        <v>12</v>
      </c>
      <c r="E769" s="71">
        <v>175</v>
      </c>
      <c r="F769" s="70">
        <f t="shared" ca="1" si="45"/>
        <v>2100</v>
      </c>
      <c r="G769" s="45"/>
      <c r="H769" s="45"/>
      <c r="I769" s="45"/>
      <c r="J769" s="45"/>
    </row>
    <row r="770" spans="1:10" ht="13.5" customHeight="1" x14ac:dyDescent="0.2">
      <c r="A770" s="62">
        <v>55121802</v>
      </c>
      <c r="B770" s="69" t="str">
        <f ca="1">IFERROR(INDEX(UNSPSCDes,MATCH(INDIRECT(ADDRESS(ROW(),COLUMN()-1,4)),UNSPSCCode,0)),"")</f>
        <v>Tarjetas o bandas de identificación o productos similares</v>
      </c>
      <c r="C770" s="77" t="s">
        <v>1449</v>
      </c>
      <c r="D770" s="77">
        <v>185</v>
      </c>
      <c r="E770" s="71">
        <v>250</v>
      </c>
      <c r="F770" s="70">
        <f ca="1">INDIRECT(ADDRESS(ROW(),COLUMN()-2,4))*INDIRECT(ADDRESS(ROW(),COLUMN()-1,4))</f>
        <v>46250</v>
      </c>
      <c r="G770" s="45"/>
      <c r="H770" s="45"/>
      <c r="I770" s="45"/>
      <c r="J770" s="45"/>
    </row>
    <row r="771" spans="1:10" ht="14.1" customHeight="1" x14ac:dyDescent="0.2">
      <c r="A771" s="62"/>
      <c r="B771" s="69" t="str">
        <f ca="1">IFERROR(INDEX(UNSPSCDes,MATCH(INDIRECT(ADDRESS(ROW(),COLUMN()-1,4)),UNSPSCCode,0)),"")</f>
        <v/>
      </c>
      <c r="C771" s="77"/>
      <c r="D771" s="77"/>
      <c r="E771" s="71"/>
      <c r="F771" s="70">
        <f ca="1">INDIRECT(ADDRESS(ROW(),COLUMN()-2,4))*INDIRECT(ADDRESS(ROW(),COLUMN()-1,4))</f>
        <v>0</v>
      </c>
      <c r="G771" s="45"/>
      <c r="H771" s="45"/>
      <c r="I771" s="45"/>
      <c r="J771" s="45"/>
    </row>
    <row r="772" spans="1:10" ht="14.1" customHeight="1" x14ac:dyDescent="0.2">
      <c r="A772" s="62"/>
      <c r="B772" s="45"/>
      <c r="C772" s="45"/>
      <c r="D772" s="45"/>
      <c r="E772" s="73" t="s">
        <v>12550</v>
      </c>
      <c r="F772" s="74">
        <f ca="1">SUM(Table327[MONTO TOTAL ESTIMADO])</f>
        <v>582800</v>
      </c>
      <c r="G772" s="45"/>
      <c r="H772" s="45"/>
      <c r="I772" s="45"/>
      <c r="J772" s="45"/>
    </row>
    <row r="773" spans="1:10" ht="14.1" customHeight="1" thickBot="1" x14ac:dyDescent="0.25">
      <c r="A773" s="81"/>
      <c r="B773" s="69"/>
      <c r="C773" s="78"/>
      <c r="D773" s="77"/>
      <c r="E773" s="71"/>
      <c r="F773" s="70"/>
      <c r="G773" s="45"/>
      <c r="H773" s="45"/>
      <c r="I773" s="45"/>
      <c r="J773" s="45"/>
    </row>
    <row r="774" spans="1:10" ht="14.1" customHeight="1" thickBot="1" x14ac:dyDescent="0.25">
      <c r="A774" s="64" t="s">
        <v>16382</v>
      </c>
      <c r="B774" s="64" t="s">
        <v>161</v>
      </c>
      <c r="C774" s="64" t="s">
        <v>11723</v>
      </c>
      <c r="D774" s="64" t="s">
        <v>14378</v>
      </c>
      <c r="E774" s="64" t="s">
        <v>10961</v>
      </c>
      <c r="F774" s="64" t="s">
        <v>11094</v>
      </c>
      <c r="G774" s="45"/>
      <c r="H774" s="45"/>
      <c r="I774" s="45"/>
      <c r="J774" s="45"/>
    </row>
    <row r="775" spans="1:10" ht="14.1" customHeight="1" thickBot="1" x14ac:dyDescent="0.25">
      <c r="A775" s="66" t="s">
        <v>18845</v>
      </c>
      <c r="B775" s="66" t="s">
        <v>18844</v>
      </c>
      <c r="C775" s="66" t="s">
        <v>17798</v>
      </c>
      <c r="D775" s="66" t="s">
        <v>18846</v>
      </c>
      <c r="E775" s="66" t="s">
        <v>18834</v>
      </c>
      <c r="F775" s="66"/>
      <c r="G775" s="45"/>
      <c r="H775" s="45"/>
      <c r="I775" s="45"/>
      <c r="J775" s="45"/>
    </row>
    <row r="776" spans="1:10" ht="14.1" customHeight="1" thickBot="1" x14ac:dyDescent="0.25">
      <c r="A776" s="106" t="s">
        <v>14828</v>
      </c>
      <c r="B776" s="67" t="s">
        <v>8528</v>
      </c>
      <c r="C776" s="76">
        <v>42832</v>
      </c>
      <c r="D776" s="106" t="s">
        <v>9385</v>
      </c>
      <c r="E776" s="67" t="s">
        <v>13093</v>
      </c>
      <c r="F776" s="66" t="s">
        <v>3080</v>
      </c>
      <c r="G776" s="45"/>
      <c r="H776" s="45"/>
      <c r="I776" s="45"/>
      <c r="J776" s="45"/>
    </row>
    <row r="777" spans="1:10" ht="13.5" customHeight="1" thickBot="1" x14ac:dyDescent="0.25">
      <c r="A777" s="107"/>
      <c r="B777" s="67" t="s">
        <v>1786</v>
      </c>
      <c r="C777" s="89">
        <f>IF(C776="","",IF(AND(MONTH(C776)&gt;=1,MONTH(C776)&lt;=3),1,IF(AND(MONTH(C776)&gt;=4,MONTH(C776)&lt;=6),2,IF(AND(MONTH(C776)&gt;=7,MONTH(C776)&lt;=9),3,4))))</f>
        <v>2</v>
      </c>
      <c r="D777" s="107"/>
      <c r="E777" s="67" t="s">
        <v>2417</v>
      </c>
      <c r="F777" s="66" t="s">
        <v>11111</v>
      </c>
      <c r="G777" s="45"/>
      <c r="H777" s="45"/>
      <c r="I777" s="45"/>
      <c r="J777" s="45"/>
    </row>
    <row r="778" spans="1:10" ht="13.5" customHeight="1" thickBot="1" x14ac:dyDescent="0.25">
      <c r="A778" s="107"/>
      <c r="B778" s="67" t="s">
        <v>12942</v>
      </c>
      <c r="C778" s="76">
        <v>42837</v>
      </c>
      <c r="D778" s="107"/>
      <c r="E778" s="67" t="s">
        <v>3073</v>
      </c>
      <c r="F778" s="66" t="s">
        <v>11111</v>
      </c>
      <c r="G778" s="45"/>
      <c r="H778" s="45" t="str">
        <f>C775</f>
        <v>Bienes</v>
      </c>
      <c r="I778" s="45" t="str">
        <f>E775</f>
        <v>Si</v>
      </c>
      <c r="J778" s="45" t="str">
        <f>D775</f>
        <v>Compra Menor</v>
      </c>
    </row>
    <row r="779" spans="1:10" ht="13.5" customHeight="1" thickBot="1" x14ac:dyDescent="0.3">
      <c r="A779" s="107"/>
      <c r="B779" s="67" t="s">
        <v>1786</v>
      </c>
      <c r="C779" s="89">
        <f>IF(C778="","",IF(AND(MONTH(C778)&gt;=1,MONTH(C778)&lt;=3),1,IF(AND(MONTH(C778)&gt;=4,MONTH(C778)&lt;=6),2,IF(AND(MONTH(C778)&gt;=7,MONTH(C778)&lt;=9),3,4))))</f>
        <v>2</v>
      </c>
      <c r="D779" s="107"/>
      <c r="E779" s="67" t="s">
        <v>13192</v>
      </c>
      <c r="F779" s="66" t="s">
        <v>11111</v>
      </c>
    </row>
    <row r="780" spans="1:10" ht="13.5" customHeight="1" thickBot="1" x14ac:dyDescent="0.25">
      <c r="A780" s="45"/>
      <c r="B780" s="45"/>
      <c r="C780" s="45"/>
      <c r="D780" s="45"/>
      <c r="E780" s="45"/>
      <c r="F780" s="45"/>
    </row>
    <row r="781" spans="1:10" ht="14.1" customHeight="1" thickBot="1" x14ac:dyDescent="0.3">
      <c r="A781" s="72" t="s">
        <v>15735</v>
      </c>
      <c r="B781" s="72" t="s">
        <v>16146</v>
      </c>
      <c r="C781" s="72" t="s">
        <v>15641</v>
      </c>
      <c r="D781" s="72" t="s">
        <v>15251</v>
      </c>
      <c r="E781" s="72" t="s">
        <v>6932</v>
      </c>
      <c r="F781" s="72" t="s">
        <v>15280</v>
      </c>
    </row>
    <row r="782" spans="1:10" ht="14.1" customHeight="1" x14ac:dyDescent="0.25">
      <c r="A782" s="77">
        <v>47121604</v>
      </c>
      <c r="B782" s="69" t="str">
        <f ca="1">IFERROR(INDEX(UNSPSCDes,MATCH(INDIRECT(ADDRESS(ROW(),COLUMN()-1,4)),UNSPSCCode,0)),"")</f>
        <v>Aspiradoras de combinación secas o húmedas</v>
      </c>
      <c r="C782" s="77" t="s">
        <v>1449</v>
      </c>
      <c r="D782" s="77">
        <v>3</v>
      </c>
      <c r="E782" s="71">
        <v>130000</v>
      </c>
      <c r="F782" s="70">
        <f ca="1">INDIRECT(ADDRESS(ROW(),COLUMN()-2,4))*INDIRECT(ADDRESS(ROW(),COLUMN()-1,4))</f>
        <v>390000</v>
      </c>
    </row>
    <row r="783" spans="1:10" ht="14.1" customHeight="1" x14ac:dyDescent="0.25">
      <c r="A783" s="77">
        <v>56101522</v>
      </c>
      <c r="B783" s="69" t="str">
        <f ca="1">IFERROR(INDEX(UNSPSCDes,MATCH(INDIRECT(ADDRESS(ROW(),COLUMN()-1,4)),UNSPSCCode,0)),"")</f>
        <v>Sillas de brazos</v>
      </c>
      <c r="C783" s="77" t="s">
        <v>1449</v>
      </c>
      <c r="D783" s="77">
        <v>12</v>
      </c>
      <c r="E783" s="71">
        <v>7500</v>
      </c>
      <c r="F783" s="70">
        <f ca="1">INDIRECT(ADDRESS(ROW(),COLUMN()-2,4))*INDIRECT(ADDRESS(ROW(),COLUMN()-1,4))</f>
        <v>90000</v>
      </c>
    </row>
    <row r="784" spans="1:10" ht="33.75" customHeight="1" x14ac:dyDescent="0.2">
      <c r="A784" s="77">
        <v>56101703</v>
      </c>
      <c r="B784" s="69" t="str">
        <f ca="1">IFERROR(INDEX(UNSPSCDes,MATCH(INDIRECT(ADDRESS(ROW(),COLUMN()-1,4)),UNSPSCCode,0)),"")</f>
        <v>Escritorios</v>
      </c>
      <c r="C784" s="77" t="s">
        <v>1449</v>
      </c>
      <c r="D784" s="77">
        <v>2</v>
      </c>
      <c r="E784" s="71">
        <v>11500</v>
      </c>
      <c r="F784" s="70">
        <f ca="1">INDIRECT(ADDRESS(ROW(),COLUMN()-2,4))*INDIRECT(ADDRESS(ROW(),COLUMN()-1,4))</f>
        <v>23000</v>
      </c>
      <c r="G784" s="45"/>
      <c r="H784" s="45"/>
      <c r="I784" s="45"/>
      <c r="J784" s="45"/>
    </row>
    <row r="785" spans="1:10" ht="13.5" customHeight="1" x14ac:dyDescent="0.2">
      <c r="A785" s="79">
        <v>56101716</v>
      </c>
      <c r="B785" s="69" t="str">
        <f ca="1">IFERROR(INDEX(UNSPSCDes,MATCH(INDIRECT(ADDRESS(ROW(),COLUMN()-1,4)),UNSPSCCode,0)),"")</f>
        <v>Gavetas organizadoras para el escritorio</v>
      </c>
      <c r="C785" s="77" t="s">
        <v>1449</v>
      </c>
      <c r="D785" s="77">
        <v>2</v>
      </c>
      <c r="E785" s="71">
        <v>1000</v>
      </c>
      <c r="F785" s="70">
        <f ca="1">INDIRECT(ADDRESS(ROW(),COLUMN()-2,4))*INDIRECT(ADDRESS(ROW(),COLUMN()-1,4))</f>
        <v>2000</v>
      </c>
      <c r="G785" s="45"/>
      <c r="H785" s="45"/>
      <c r="I785" s="45"/>
      <c r="J785" s="45"/>
    </row>
    <row r="786" spans="1:10" ht="14.1" customHeight="1" x14ac:dyDescent="0.2">
      <c r="A786" s="77"/>
      <c r="B786" s="69" t="str">
        <f ca="1">IFERROR(INDEX(UNSPSCDes,MATCH(INDIRECT(ADDRESS(ROW(),COLUMN()-1,4)),UNSPSCCode,0)),"")</f>
        <v/>
      </c>
      <c r="C786" s="77"/>
      <c r="D786" s="77"/>
      <c r="E786" s="71"/>
      <c r="F786" s="70"/>
      <c r="G786" s="45"/>
      <c r="H786" s="45"/>
      <c r="I786" s="45"/>
      <c r="J786" s="45"/>
    </row>
    <row r="787" spans="1:10" ht="14.1" customHeight="1" x14ac:dyDescent="0.2">
      <c r="A787" s="45"/>
      <c r="B787" s="45"/>
      <c r="C787" s="45"/>
      <c r="D787" s="45"/>
      <c r="E787" s="73" t="s">
        <v>12550</v>
      </c>
      <c r="F787" s="74">
        <f ca="1">SUM(Table328[MONTO TOTAL ESTIMADO])</f>
        <v>505000</v>
      </c>
      <c r="G787" s="45"/>
      <c r="H787" s="45"/>
      <c r="I787" s="45"/>
      <c r="J787" s="45"/>
    </row>
    <row r="788" spans="1:10" ht="14.1" customHeight="1" thickBot="1" x14ac:dyDescent="0.25">
      <c r="A788" s="81"/>
      <c r="B788" s="69"/>
      <c r="C788" s="78"/>
      <c r="D788" s="77"/>
      <c r="E788" s="71"/>
      <c r="F788" s="70"/>
      <c r="G788" s="45"/>
      <c r="H788" s="45"/>
      <c r="I788" s="45"/>
      <c r="J788" s="45"/>
    </row>
    <row r="789" spans="1:10" ht="14.1" customHeight="1" thickBot="1" x14ac:dyDescent="0.25">
      <c r="A789" s="64" t="s">
        <v>16382</v>
      </c>
      <c r="B789" s="64" t="s">
        <v>161</v>
      </c>
      <c r="C789" s="64" t="s">
        <v>11723</v>
      </c>
      <c r="D789" s="64" t="s">
        <v>14378</v>
      </c>
      <c r="E789" s="64" t="s">
        <v>10961</v>
      </c>
      <c r="F789" s="64" t="s">
        <v>11094</v>
      </c>
      <c r="G789" s="45"/>
      <c r="H789" s="45"/>
      <c r="I789" s="45"/>
      <c r="J789" s="45"/>
    </row>
    <row r="790" spans="1:10" ht="14.1" customHeight="1" thickBot="1" x14ac:dyDescent="0.25">
      <c r="A790" s="66" t="s">
        <v>18845</v>
      </c>
      <c r="B790" s="66" t="s">
        <v>18844</v>
      </c>
      <c r="C790" s="66" t="s">
        <v>17798</v>
      </c>
      <c r="D790" s="66" t="s">
        <v>18846</v>
      </c>
      <c r="E790" s="66" t="s">
        <v>18834</v>
      </c>
      <c r="F790" s="66"/>
      <c r="G790" s="45"/>
      <c r="H790" s="45"/>
      <c r="I790" s="45"/>
      <c r="J790" s="45"/>
    </row>
    <row r="791" spans="1:10" ht="14.1" customHeight="1" thickBot="1" x14ac:dyDescent="0.25">
      <c r="A791" s="106" t="s">
        <v>14828</v>
      </c>
      <c r="B791" s="67" t="s">
        <v>8528</v>
      </c>
      <c r="C791" s="76">
        <v>42934</v>
      </c>
      <c r="D791" s="106" t="s">
        <v>9385</v>
      </c>
      <c r="E791" s="67" t="s">
        <v>13093</v>
      </c>
      <c r="F791" s="66" t="s">
        <v>3080</v>
      </c>
      <c r="G791" s="45"/>
      <c r="H791" s="45"/>
      <c r="I791" s="45"/>
      <c r="J791" s="45"/>
    </row>
    <row r="792" spans="1:10" ht="13.5" customHeight="1" thickBot="1" x14ac:dyDescent="0.25">
      <c r="A792" s="107"/>
      <c r="B792" s="67" t="s">
        <v>1786</v>
      </c>
      <c r="C792" s="89">
        <f>IF(C791="","",IF(AND(MONTH(C791)&gt;=1,MONTH(C791)&lt;=3),1,IF(AND(MONTH(C791)&gt;=4,MONTH(C791)&lt;=6),2,IF(AND(MONTH(C791)&gt;=7,MONTH(C791)&lt;=9),3,4))))</f>
        <v>3</v>
      </c>
      <c r="D792" s="107"/>
      <c r="E792" s="67" t="s">
        <v>2417</v>
      </c>
      <c r="F792" s="66" t="s">
        <v>11111</v>
      </c>
      <c r="G792" s="45"/>
      <c r="H792" s="45"/>
      <c r="I792" s="45"/>
      <c r="J792" s="45"/>
    </row>
    <row r="793" spans="1:10" ht="13.5" customHeight="1" thickBot="1" x14ac:dyDescent="0.25">
      <c r="A793" s="107"/>
      <c r="B793" s="67" t="s">
        <v>12942</v>
      </c>
      <c r="C793" s="76">
        <v>42937</v>
      </c>
      <c r="D793" s="107"/>
      <c r="E793" s="67" t="s">
        <v>3073</v>
      </c>
      <c r="F793" s="66" t="s">
        <v>11111</v>
      </c>
      <c r="G793" s="45"/>
      <c r="H793" s="45" t="str">
        <f>C790</f>
        <v>Bienes</v>
      </c>
      <c r="I793" s="45" t="str">
        <f>E790</f>
        <v>Si</v>
      </c>
      <c r="J793" s="45" t="str">
        <f>D790</f>
        <v>Compra Menor</v>
      </c>
    </row>
    <row r="794" spans="1:10" ht="13.5" customHeight="1" thickBot="1" x14ac:dyDescent="0.3">
      <c r="A794" s="107"/>
      <c r="B794" s="67" t="s">
        <v>1786</v>
      </c>
      <c r="C794" s="89">
        <f>IF(C793="","",IF(AND(MONTH(C793)&gt;=1,MONTH(C793)&lt;=3),1,IF(AND(MONTH(C793)&gt;=4,MONTH(C793)&lt;=6),2,IF(AND(MONTH(C793)&gt;=7,MONTH(C793)&lt;=9),3,4))))</f>
        <v>3</v>
      </c>
      <c r="D794" s="107"/>
      <c r="E794" s="67" t="s">
        <v>13192</v>
      </c>
      <c r="F794" s="66" t="s">
        <v>11111</v>
      </c>
    </row>
    <row r="795" spans="1:10" ht="13.5" customHeight="1" thickBot="1" x14ac:dyDescent="0.25">
      <c r="A795" s="45"/>
      <c r="B795" s="45"/>
      <c r="C795" s="45"/>
      <c r="D795" s="45"/>
      <c r="E795" s="45"/>
      <c r="F795" s="45"/>
    </row>
    <row r="796" spans="1:10" ht="14.1" customHeight="1" thickBot="1" x14ac:dyDescent="0.3">
      <c r="A796" s="72" t="s">
        <v>15735</v>
      </c>
      <c r="B796" s="72" t="s">
        <v>16146</v>
      </c>
      <c r="C796" s="72" t="s">
        <v>15641</v>
      </c>
      <c r="D796" s="72" t="s">
        <v>15251</v>
      </c>
      <c r="E796" s="72" t="s">
        <v>6932</v>
      </c>
      <c r="F796" s="72" t="s">
        <v>15280</v>
      </c>
    </row>
    <row r="797" spans="1:10" ht="14.1" customHeight="1" x14ac:dyDescent="0.25">
      <c r="A797" s="77">
        <v>56101522</v>
      </c>
      <c r="B797" s="69" t="str">
        <f ca="1">IFERROR(INDEX(UNSPSCDes,MATCH(INDIRECT(ADDRESS(ROW(),COLUMN()-1,4)),UNSPSCCode,0)),"")</f>
        <v>Sillas de brazos</v>
      </c>
      <c r="C797" s="77" t="s">
        <v>1449</v>
      </c>
      <c r="D797" s="77">
        <v>12</v>
      </c>
      <c r="E797" s="71">
        <v>7500</v>
      </c>
      <c r="F797" s="70">
        <f ca="1">INDIRECT(ADDRESS(ROW(),COLUMN()-2,4))*INDIRECT(ADDRESS(ROW(),COLUMN()-1,4))</f>
        <v>90000</v>
      </c>
    </row>
    <row r="798" spans="1:10" ht="33.75" customHeight="1" x14ac:dyDescent="0.2">
      <c r="A798" s="79">
        <v>78131602</v>
      </c>
      <c r="B798" s="69" t="str">
        <f ca="1">IFERROR(INDEX(UNSPSCDes,MATCH(INDIRECT(ADDRESS(ROW(),COLUMN()-1,4)),UNSPSCCode,0)),"")</f>
        <v>Almacenaje de archivos de carpetas</v>
      </c>
      <c r="C798" s="77" t="s">
        <v>1449</v>
      </c>
      <c r="D798" s="77">
        <v>5</v>
      </c>
      <c r="E798" s="71">
        <v>550</v>
      </c>
      <c r="F798" s="70">
        <f ca="1">INDIRECT(ADDRESS(ROW(),COLUMN()-2,4))*INDIRECT(ADDRESS(ROW(),COLUMN()-1,4))</f>
        <v>2750</v>
      </c>
      <c r="G798" s="45"/>
      <c r="H798" s="45"/>
      <c r="I798" s="45"/>
      <c r="J798" s="45"/>
    </row>
    <row r="799" spans="1:10" ht="13.5" customHeight="1" x14ac:dyDescent="0.2">
      <c r="A799" s="77">
        <v>56101703</v>
      </c>
      <c r="B799" s="69" t="str">
        <f ca="1">IFERROR(INDEX(UNSPSCDes,MATCH(INDIRECT(ADDRESS(ROW(),COLUMN()-1,4)),UNSPSCCode,0)),"")</f>
        <v>Escritorios</v>
      </c>
      <c r="C799" s="77" t="s">
        <v>1449</v>
      </c>
      <c r="D799" s="77">
        <v>3</v>
      </c>
      <c r="E799" s="71">
        <v>11500</v>
      </c>
      <c r="F799" s="70">
        <f ca="1">INDIRECT(ADDRESS(ROW(),COLUMN()-2,4))*INDIRECT(ADDRESS(ROW(),COLUMN()-1,4))</f>
        <v>34500</v>
      </c>
      <c r="G799" s="45"/>
      <c r="H799" s="45"/>
      <c r="I799" s="45"/>
      <c r="J799" s="45"/>
    </row>
    <row r="800" spans="1:10" ht="14.1" customHeight="1" x14ac:dyDescent="0.2">
      <c r="A800" s="79">
        <v>56101716</v>
      </c>
      <c r="B800" s="69" t="str">
        <f ca="1">IFERROR(INDEX(UNSPSCDes,MATCH(INDIRECT(ADDRESS(ROW(),COLUMN()-1,4)),UNSPSCCode,0)),"")</f>
        <v>Gavetas organizadoras para el escritorio</v>
      </c>
      <c r="C800" s="77" t="s">
        <v>1449</v>
      </c>
      <c r="D800" s="77">
        <v>3</v>
      </c>
      <c r="E800" s="71">
        <v>11000</v>
      </c>
      <c r="F800" s="70">
        <f ca="1">INDIRECT(ADDRESS(ROW(),COLUMN()-2,4))*INDIRECT(ADDRESS(ROW(),COLUMN()-1,4))</f>
        <v>33000</v>
      </c>
      <c r="G800" s="45"/>
      <c r="H800" s="45"/>
      <c r="I800" s="45"/>
      <c r="J800" s="45"/>
    </row>
    <row r="801" spans="1:10" ht="14.1" customHeight="1" x14ac:dyDescent="0.2">
      <c r="A801" s="45"/>
      <c r="B801" s="45"/>
      <c r="C801" s="45"/>
      <c r="D801" s="45"/>
      <c r="E801" s="73" t="s">
        <v>12550</v>
      </c>
      <c r="F801" s="74">
        <f ca="1">SUM(Table329[MONTO TOTAL ESTIMADO])</f>
        <v>160250</v>
      </c>
      <c r="G801" s="45"/>
      <c r="H801" s="45"/>
      <c r="I801" s="45"/>
      <c r="J801" s="45"/>
    </row>
    <row r="802" spans="1:10" ht="14.1" customHeight="1" thickBot="1" x14ac:dyDescent="0.25">
      <c r="A802" s="81"/>
      <c r="B802" s="69"/>
      <c r="C802" s="78"/>
      <c r="D802" s="77"/>
      <c r="E802" s="71"/>
      <c r="F802" s="70"/>
      <c r="G802" s="45"/>
      <c r="H802" s="45"/>
      <c r="I802" s="45"/>
      <c r="J802" s="45"/>
    </row>
    <row r="803" spans="1:10" ht="14.1" customHeight="1" thickBot="1" x14ac:dyDescent="0.25">
      <c r="A803" s="64" t="s">
        <v>16382</v>
      </c>
      <c r="B803" s="64" t="s">
        <v>161</v>
      </c>
      <c r="C803" s="64" t="s">
        <v>11723</v>
      </c>
      <c r="D803" s="64" t="s">
        <v>14378</v>
      </c>
      <c r="E803" s="64" t="s">
        <v>10961</v>
      </c>
      <c r="F803" s="64" t="s">
        <v>11094</v>
      </c>
      <c r="G803" s="45"/>
      <c r="H803" s="45"/>
      <c r="I803" s="45"/>
      <c r="J803" s="45"/>
    </row>
    <row r="804" spans="1:10" ht="14.1" customHeight="1" thickBot="1" x14ac:dyDescent="0.25">
      <c r="A804" s="66" t="s">
        <v>18845</v>
      </c>
      <c r="B804" s="66" t="s">
        <v>18844</v>
      </c>
      <c r="C804" s="66" t="s">
        <v>17798</v>
      </c>
      <c r="D804" s="66" t="s">
        <v>18846</v>
      </c>
      <c r="E804" s="66" t="s">
        <v>18834</v>
      </c>
      <c r="F804" s="66"/>
      <c r="G804" s="45"/>
      <c r="H804" s="45"/>
      <c r="I804" s="45"/>
      <c r="J804" s="45"/>
    </row>
    <row r="805" spans="1:10" ht="14.1" customHeight="1" thickBot="1" x14ac:dyDescent="0.25">
      <c r="A805" s="106" t="s">
        <v>14828</v>
      </c>
      <c r="B805" s="67" t="s">
        <v>8528</v>
      </c>
      <c r="C805" s="76">
        <v>43027</v>
      </c>
      <c r="D805" s="106" t="s">
        <v>9385</v>
      </c>
      <c r="E805" s="67" t="s">
        <v>13093</v>
      </c>
      <c r="F805" s="66" t="s">
        <v>3080</v>
      </c>
      <c r="G805" s="45"/>
      <c r="H805" s="45"/>
      <c r="I805" s="45"/>
      <c r="J805" s="45"/>
    </row>
    <row r="806" spans="1:10" ht="13.5" customHeight="1" thickBot="1" x14ac:dyDescent="0.25">
      <c r="A806" s="107"/>
      <c r="B806" s="67" t="s">
        <v>1786</v>
      </c>
      <c r="C806" s="89">
        <f>IF(C805="","",IF(AND(MONTH(C805)&gt;=1,MONTH(C805)&lt;=3),1,IF(AND(MONTH(C805)&gt;=4,MONTH(C805)&lt;=6),2,IF(AND(MONTH(C805)&gt;=7,MONTH(C805)&lt;=9),3,4))))</f>
        <v>4</v>
      </c>
      <c r="D806" s="107"/>
      <c r="E806" s="67" t="s">
        <v>2417</v>
      </c>
      <c r="F806" s="66" t="s">
        <v>11111</v>
      </c>
      <c r="G806" s="45"/>
      <c r="H806" s="45"/>
      <c r="I806" s="45"/>
      <c r="J806" s="45"/>
    </row>
    <row r="807" spans="1:10" ht="13.5" customHeight="1" thickBot="1" x14ac:dyDescent="0.25">
      <c r="A807" s="107"/>
      <c r="B807" s="67" t="s">
        <v>12942</v>
      </c>
      <c r="C807" s="76">
        <v>43033</v>
      </c>
      <c r="D807" s="107"/>
      <c r="E807" s="67" t="s">
        <v>3073</v>
      </c>
      <c r="F807" s="66" t="s">
        <v>11111</v>
      </c>
      <c r="G807" s="45"/>
      <c r="H807" s="45" t="str">
        <f>C804</f>
        <v>Bienes</v>
      </c>
      <c r="I807" s="45" t="str">
        <f>E804</f>
        <v>Si</v>
      </c>
      <c r="J807" s="45" t="str">
        <f>D804</f>
        <v>Compra Menor</v>
      </c>
    </row>
    <row r="808" spans="1:10" ht="13.5" customHeight="1" thickBot="1" x14ac:dyDescent="0.3">
      <c r="A808" s="107"/>
      <c r="B808" s="67" t="s">
        <v>1786</v>
      </c>
      <c r="C808" s="89">
        <f>IF(C807="","",IF(AND(MONTH(C807)&gt;=1,MONTH(C807)&lt;=3),1,IF(AND(MONTH(C807)&gt;=4,MONTH(C807)&lt;=6),2,IF(AND(MONTH(C807)&gt;=7,MONTH(C807)&lt;=9),3,4))))</f>
        <v>4</v>
      </c>
      <c r="D808" s="107"/>
      <c r="E808" s="67" t="s">
        <v>13192</v>
      </c>
      <c r="F808" s="66" t="s">
        <v>11111</v>
      </c>
    </row>
    <row r="809" spans="1:10" ht="14.1" customHeight="1" thickBot="1" x14ac:dyDescent="0.25">
      <c r="A809" s="45"/>
      <c r="B809" s="45"/>
      <c r="C809" s="45"/>
      <c r="D809" s="45"/>
      <c r="E809" s="45"/>
      <c r="F809" s="45"/>
    </row>
    <row r="810" spans="1:10" ht="14.1" customHeight="1" thickBot="1" x14ac:dyDescent="0.3">
      <c r="A810" s="72" t="s">
        <v>15735</v>
      </c>
      <c r="B810" s="72" t="s">
        <v>16146</v>
      </c>
      <c r="C810" s="72" t="s">
        <v>15641</v>
      </c>
      <c r="D810" s="72" t="s">
        <v>15251</v>
      </c>
      <c r="E810" s="72" t="s">
        <v>6932</v>
      </c>
      <c r="F810" s="72" t="s">
        <v>15280</v>
      </c>
    </row>
    <row r="811" spans="1:10" ht="33.75" customHeight="1" x14ac:dyDescent="0.2">
      <c r="A811" s="77">
        <v>56101522</v>
      </c>
      <c r="B811" s="69" t="str">
        <f ca="1">IFERROR(INDEX(UNSPSCDes,MATCH(INDIRECT(ADDRESS(ROW(),COLUMN()-1,4)),UNSPSCCode,0)),"")</f>
        <v>Sillas de brazos</v>
      </c>
      <c r="C811" s="77" t="s">
        <v>1449</v>
      </c>
      <c r="D811" s="77">
        <v>12</v>
      </c>
      <c r="E811" s="71">
        <v>7500</v>
      </c>
      <c r="F811" s="70">
        <f ca="1">INDIRECT(ADDRESS(ROW(),COLUMN()-2,4))*INDIRECT(ADDRESS(ROW(),COLUMN()-1,4))</f>
        <v>90000</v>
      </c>
      <c r="G811" s="45"/>
      <c r="H811" s="45"/>
      <c r="I811" s="45"/>
      <c r="J811" s="45"/>
    </row>
    <row r="812" spans="1:10" ht="13.5" customHeight="1" x14ac:dyDescent="0.2">
      <c r="A812" s="77">
        <v>56101703</v>
      </c>
      <c r="B812" s="69" t="str">
        <f ca="1">IFERROR(INDEX(UNSPSCDes,MATCH(INDIRECT(ADDRESS(ROW(),COLUMN()-1,4)),UNSPSCCode,0)),"")</f>
        <v>Escritorios</v>
      </c>
      <c r="C812" s="77" t="s">
        <v>1449</v>
      </c>
      <c r="D812" s="77">
        <v>2</v>
      </c>
      <c r="E812" s="71">
        <v>11500</v>
      </c>
      <c r="F812" s="70">
        <f ca="1">INDIRECT(ADDRESS(ROW(),COLUMN()-2,4))*INDIRECT(ADDRESS(ROW(),COLUMN()-1,4))</f>
        <v>23000</v>
      </c>
      <c r="G812" s="45"/>
      <c r="H812" s="45"/>
      <c r="I812" s="45"/>
      <c r="J812" s="45"/>
    </row>
    <row r="813" spans="1:10" ht="14.1" customHeight="1" x14ac:dyDescent="0.2">
      <c r="A813" s="79">
        <v>56101716</v>
      </c>
      <c r="B813" s="69" t="str">
        <f ca="1">IFERROR(INDEX(UNSPSCDes,MATCH(INDIRECT(ADDRESS(ROW(),COLUMN()-1,4)),UNSPSCCode,0)),"")</f>
        <v>Gavetas organizadoras para el escritorio</v>
      </c>
      <c r="C813" s="77" t="s">
        <v>1449</v>
      </c>
      <c r="D813" s="77">
        <v>2</v>
      </c>
      <c r="E813" s="71">
        <v>11000</v>
      </c>
      <c r="F813" s="70">
        <f ca="1">INDIRECT(ADDRESS(ROW(),COLUMN()-2,4))*INDIRECT(ADDRESS(ROW(),COLUMN()-1,4))</f>
        <v>22000</v>
      </c>
      <c r="G813" s="45"/>
      <c r="H813" s="45"/>
      <c r="I813" s="45"/>
      <c r="J813" s="45"/>
    </row>
    <row r="814" spans="1:10" ht="14.1" customHeight="1" x14ac:dyDescent="0.2">
      <c r="A814" s="45"/>
      <c r="B814" s="45"/>
      <c r="C814" s="45"/>
      <c r="D814" s="45"/>
      <c r="E814" s="73" t="s">
        <v>12550</v>
      </c>
      <c r="F814" s="74">
        <f ca="1">SUM(Table330[MONTO TOTAL ESTIMADO])</f>
        <v>135000</v>
      </c>
      <c r="G814" s="45"/>
      <c r="H814" s="45"/>
      <c r="I814" s="45"/>
      <c r="J814" s="45"/>
    </row>
    <row r="815" spans="1:10" ht="14.1" customHeight="1" thickBot="1" x14ac:dyDescent="0.25">
      <c r="A815" s="81"/>
      <c r="B815" s="69"/>
      <c r="C815" s="78"/>
      <c r="D815" s="77"/>
      <c r="E815" s="71"/>
      <c r="F815" s="70"/>
      <c r="G815" s="45"/>
      <c r="H815" s="45"/>
      <c r="I815" s="45"/>
      <c r="J815" s="45"/>
    </row>
    <row r="816" spans="1:10" ht="14.1" customHeight="1" thickBot="1" x14ac:dyDescent="0.25">
      <c r="A816" s="64" t="s">
        <v>16382</v>
      </c>
      <c r="B816" s="64" t="s">
        <v>161</v>
      </c>
      <c r="C816" s="64" t="s">
        <v>11723</v>
      </c>
      <c r="D816" s="64" t="s">
        <v>14378</v>
      </c>
      <c r="E816" s="64" t="s">
        <v>10961</v>
      </c>
      <c r="F816" s="64" t="s">
        <v>11094</v>
      </c>
      <c r="G816" s="45"/>
      <c r="H816" s="45"/>
      <c r="I816" s="45"/>
      <c r="J816" s="45"/>
    </row>
    <row r="817" spans="1:10" ht="14.1" customHeight="1" thickBot="1" x14ac:dyDescent="0.25">
      <c r="A817" s="66" t="s">
        <v>18847</v>
      </c>
      <c r="B817" s="66" t="s">
        <v>18848</v>
      </c>
      <c r="C817" s="66" t="s">
        <v>17798</v>
      </c>
      <c r="D817" s="66" t="s">
        <v>18893</v>
      </c>
      <c r="E817" s="66" t="s">
        <v>17854</v>
      </c>
      <c r="F817" s="66"/>
      <c r="G817" s="45"/>
      <c r="H817" s="45"/>
      <c r="I817" s="45"/>
      <c r="J817" s="45"/>
    </row>
    <row r="818" spans="1:10" ht="14.1" customHeight="1" thickBot="1" x14ac:dyDescent="0.25">
      <c r="A818" s="106" t="s">
        <v>14828</v>
      </c>
      <c r="B818" s="67" t="s">
        <v>8528</v>
      </c>
      <c r="C818" s="76">
        <v>42740</v>
      </c>
      <c r="D818" s="106" t="s">
        <v>9385</v>
      </c>
      <c r="E818" s="67" t="s">
        <v>13093</v>
      </c>
      <c r="F818" s="66" t="s">
        <v>3080</v>
      </c>
      <c r="G818" s="45"/>
      <c r="H818" s="45"/>
      <c r="I818" s="45"/>
      <c r="J818" s="45"/>
    </row>
    <row r="819" spans="1:10" ht="27" customHeight="1" thickBot="1" x14ac:dyDescent="0.25">
      <c r="A819" s="107"/>
      <c r="B819" s="67" t="s">
        <v>1786</v>
      </c>
      <c r="C819" s="89">
        <f>IF(C818="","",IF(AND(MONTH(C818)&gt;=1,MONTH(C818)&lt;=3),1,IF(AND(MONTH(C818)&gt;=4,MONTH(C818)&lt;=6),2,IF(AND(MONTH(C818)&gt;=7,MONTH(C818)&lt;=9),3,4))))</f>
        <v>1</v>
      </c>
      <c r="D819" s="107"/>
      <c r="E819" s="67" t="s">
        <v>2417</v>
      </c>
      <c r="F819" s="66" t="s">
        <v>11111</v>
      </c>
      <c r="G819" s="45"/>
      <c r="H819" s="45"/>
      <c r="I819" s="45"/>
      <c r="J819" s="45"/>
    </row>
    <row r="820" spans="1:10" ht="27" customHeight="1" thickBot="1" x14ac:dyDescent="0.25">
      <c r="A820" s="107"/>
      <c r="B820" s="67" t="s">
        <v>12942</v>
      </c>
      <c r="C820" s="76">
        <v>42745</v>
      </c>
      <c r="D820" s="107"/>
      <c r="E820" s="67" t="s">
        <v>3073</v>
      </c>
      <c r="F820" s="66" t="s">
        <v>11111</v>
      </c>
      <c r="G820" s="45"/>
      <c r="H820" s="45" t="str">
        <f>C817</f>
        <v>Bienes</v>
      </c>
      <c r="I820" s="45" t="str">
        <f>E817</f>
        <v>No</v>
      </c>
      <c r="J820" s="45" t="str">
        <f>D817</f>
        <v>Comparacion de Precio</v>
      </c>
    </row>
    <row r="821" spans="1:10" ht="13.5" customHeight="1" thickBot="1" x14ac:dyDescent="0.3">
      <c r="A821" s="107"/>
      <c r="B821" s="67" t="s">
        <v>1786</v>
      </c>
      <c r="C821" s="89">
        <f>IF(C820="","",IF(AND(MONTH(C820)&gt;=1,MONTH(C820)&lt;=3),1,IF(AND(MONTH(C820)&gt;=4,MONTH(C820)&lt;=6),2,IF(AND(MONTH(C820)&gt;=7,MONTH(C820)&lt;=9),3,4))))</f>
        <v>1</v>
      </c>
      <c r="D821" s="107"/>
      <c r="E821" s="67" t="s">
        <v>13192</v>
      </c>
      <c r="F821" s="66" t="s">
        <v>11111</v>
      </c>
    </row>
    <row r="822" spans="1:10" ht="13.5" customHeight="1" thickBot="1" x14ac:dyDescent="0.25">
      <c r="A822" s="45"/>
      <c r="B822" s="45"/>
      <c r="C822" s="45"/>
      <c r="D822" s="45"/>
      <c r="E822" s="45"/>
      <c r="F822" s="45"/>
    </row>
    <row r="823" spans="1:10" ht="13.5" customHeight="1" thickBot="1" x14ac:dyDescent="0.3">
      <c r="A823" s="72" t="s">
        <v>15735</v>
      </c>
      <c r="B823" s="72" t="s">
        <v>16146</v>
      </c>
      <c r="C823" s="72" t="s">
        <v>15641</v>
      </c>
      <c r="D823" s="72" t="s">
        <v>15251</v>
      </c>
      <c r="E823" s="72" t="s">
        <v>6932</v>
      </c>
      <c r="F823" s="72" t="s">
        <v>15280</v>
      </c>
    </row>
    <row r="824" spans="1:10" ht="13.5" customHeight="1" x14ac:dyDescent="0.25">
      <c r="A824" s="62">
        <v>43232306</v>
      </c>
      <c r="B824" s="69" t="str">
        <f t="shared" ref="B824:B832" ca="1" si="46">IFERROR(INDEX(UNSPSCDes,MATCH(INDIRECT(ADDRESS(ROW(),COLUMN()-1,4)),UNSPSCCode,0)),"")</f>
        <v>Software de interface y preguntas de usuario de base de datos</v>
      </c>
      <c r="C824" s="77" t="s">
        <v>1449</v>
      </c>
      <c r="D824" s="77">
        <v>1</v>
      </c>
      <c r="E824" s="71">
        <v>14100</v>
      </c>
      <c r="F824" s="70">
        <f t="shared" ref="F824:F832" ca="1" si="47">INDIRECT(ADDRESS(ROW(),COLUMN()-2,4))*INDIRECT(ADDRESS(ROW(),COLUMN()-1,4))</f>
        <v>14100</v>
      </c>
    </row>
    <row r="825" spans="1:10" ht="13.5" customHeight="1" x14ac:dyDescent="0.25">
      <c r="A825" s="77">
        <v>43233508</v>
      </c>
      <c r="B825" s="69" t="str">
        <f t="shared" ca="1" si="46"/>
        <v>Software de aplicación específica para operadores de móviles</v>
      </c>
      <c r="C825" s="77" t="s">
        <v>1449</v>
      </c>
      <c r="D825" s="77">
        <v>1</v>
      </c>
      <c r="E825" s="71">
        <v>6900</v>
      </c>
      <c r="F825" s="70">
        <f t="shared" ca="1" si="47"/>
        <v>6900</v>
      </c>
    </row>
    <row r="826" spans="1:10" ht="27" customHeight="1" x14ac:dyDescent="0.25">
      <c r="A826" s="62">
        <v>43231512</v>
      </c>
      <c r="B826" s="69" t="str">
        <f t="shared" ca="1" si="46"/>
        <v>Software de manejo de licencias</v>
      </c>
      <c r="C826" s="77" t="s">
        <v>1449</v>
      </c>
      <c r="D826" s="77">
        <v>1</v>
      </c>
      <c r="E826" s="71">
        <v>427352.2</v>
      </c>
      <c r="F826" s="70">
        <f t="shared" ca="1" si="47"/>
        <v>427352.2</v>
      </c>
    </row>
    <row r="827" spans="1:10" ht="27" customHeight="1" x14ac:dyDescent="0.25">
      <c r="A827" s="77">
        <v>32101637</v>
      </c>
      <c r="B827" s="69" t="str">
        <f t="shared" ca="1" si="46"/>
        <v>Procesadores de red</v>
      </c>
      <c r="C827" s="77" t="s">
        <v>1449</v>
      </c>
      <c r="D827" s="77">
        <v>1</v>
      </c>
      <c r="E827" s="71">
        <v>518316</v>
      </c>
      <c r="F827" s="70">
        <f t="shared" ca="1" si="47"/>
        <v>518316</v>
      </c>
    </row>
    <row r="828" spans="1:10" ht="13.5" customHeight="1" x14ac:dyDescent="0.25">
      <c r="A828" s="62">
        <v>43232304</v>
      </c>
      <c r="B828" s="69" t="str">
        <f t="shared" ca="1" si="46"/>
        <v>Software de sistemas de manejo de base datos</v>
      </c>
      <c r="C828" s="77" t="s">
        <v>1449</v>
      </c>
      <c r="D828" s="77">
        <v>1</v>
      </c>
      <c r="E828" s="71">
        <v>52000</v>
      </c>
      <c r="F828" s="70">
        <f t="shared" ca="1" si="47"/>
        <v>52000</v>
      </c>
    </row>
    <row r="829" spans="1:10" ht="13.5" customHeight="1" x14ac:dyDescent="0.25">
      <c r="A829" s="79">
        <v>43233501</v>
      </c>
      <c r="B829" s="69" t="str">
        <f t="shared" ca="1" si="46"/>
        <v>Software de correo electrónico</v>
      </c>
      <c r="C829" s="77" t="s">
        <v>1449</v>
      </c>
      <c r="D829" s="77">
        <v>1</v>
      </c>
      <c r="E829" s="71">
        <v>1504000</v>
      </c>
      <c r="F829" s="70">
        <f t="shared" ca="1" si="47"/>
        <v>1504000</v>
      </c>
    </row>
    <row r="830" spans="1:10" ht="14.1" customHeight="1" x14ac:dyDescent="0.25">
      <c r="A830" s="81">
        <v>43233415</v>
      </c>
      <c r="B830" s="69" t="str">
        <f t="shared" ca="1" si="46"/>
        <v>Software de respaldo o archivo</v>
      </c>
      <c r="C830" s="77" t="s">
        <v>1449</v>
      </c>
      <c r="D830" s="77">
        <v>5</v>
      </c>
      <c r="E830" s="71">
        <v>15000</v>
      </c>
      <c r="F830" s="70">
        <f t="shared" ca="1" si="47"/>
        <v>75000</v>
      </c>
    </row>
    <row r="831" spans="1:10" ht="14.1" customHeight="1" x14ac:dyDescent="0.25">
      <c r="A831" s="62">
        <v>43233205</v>
      </c>
      <c r="B831" s="69" t="str">
        <f t="shared" ca="1" si="46"/>
        <v>Software de seguridad de transacciones y de protección contra virus</v>
      </c>
      <c r="C831" s="77" t="s">
        <v>1449</v>
      </c>
      <c r="D831" s="77">
        <v>1</v>
      </c>
      <c r="E831" s="71">
        <v>150000</v>
      </c>
      <c r="F831" s="70">
        <f t="shared" ca="1" si="47"/>
        <v>150000</v>
      </c>
    </row>
    <row r="832" spans="1:10" ht="33.75" customHeight="1" x14ac:dyDescent="0.2">
      <c r="A832" s="79">
        <v>43233204</v>
      </c>
      <c r="B832" s="69" t="str">
        <f t="shared" ca="1" si="46"/>
        <v>Software de equipos de seguridad de red y de redes privadas virtuales vpn</v>
      </c>
      <c r="C832" s="77" t="s">
        <v>1449</v>
      </c>
      <c r="D832" s="77">
        <v>50</v>
      </c>
      <c r="E832" s="71">
        <v>2820</v>
      </c>
      <c r="F832" s="70">
        <f t="shared" ca="1" si="47"/>
        <v>141000</v>
      </c>
      <c r="G832" s="45"/>
      <c r="H832" s="45"/>
      <c r="I832" s="45"/>
      <c r="J832" s="45"/>
    </row>
    <row r="833" spans="1:10" ht="13.5" customHeight="1" x14ac:dyDescent="0.2">
      <c r="A833" s="79">
        <v>43233502</v>
      </c>
      <c r="B833" s="69" t="str">
        <f ca="1">IFERROR(INDEX(UNSPSCDes,MATCH(INDIRECT(ADDRESS(ROW(),COLUMN()-1,4)),UNSPSCCode,0)),"")</f>
        <v>Software de video conferencias</v>
      </c>
      <c r="C833" s="77" t="s">
        <v>1449</v>
      </c>
      <c r="D833" s="77">
        <v>1</v>
      </c>
      <c r="E833" s="71">
        <v>100000</v>
      </c>
      <c r="F833" s="70">
        <f ca="1">INDIRECT(ADDRESS(ROW(),COLUMN()-2,4))*INDIRECT(ADDRESS(ROW(),COLUMN()-1,4))</f>
        <v>100000</v>
      </c>
      <c r="G833" s="45"/>
      <c r="H833" s="45"/>
      <c r="I833" s="45"/>
      <c r="J833" s="45"/>
    </row>
    <row r="834" spans="1:10" ht="14.1" customHeight="1" x14ac:dyDescent="0.2">
      <c r="A834" s="79">
        <v>78131804</v>
      </c>
      <c r="B834" s="69" t="str">
        <f ca="1">IFERROR(INDEX(UNSPSCDes,MATCH(INDIRECT(ADDRESS(ROW(),COLUMN()-1,4)),UNSPSCCode,0)),"")</f>
        <v>Servicios de almacenaje de documentos</v>
      </c>
      <c r="C834" s="77" t="s">
        <v>1449</v>
      </c>
      <c r="D834" s="77">
        <v>1</v>
      </c>
      <c r="E834" s="71">
        <v>250000</v>
      </c>
      <c r="F834" s="70">
        <f ca="1">INDIRECT(ADDRESS(ROW(),COLUMN()-2,4))*INDIRECT(ADDRESS(ROW(),COLUMN()-1,4))</f>
        <v>250000</v>
      </c>
      <c r="G834" s="45"/>
      <c r="H834" s="45"/>
      <c r="I834" s="45"/>
      <c r="J834" s="45"/>
    </row>
    <row r="835" spans="1:10" ht="13.5" customHeight="1" x14ac:dyDescent="0.2">
      <c r="A835" s="79"/>
      <c r="B835" s="69" t="str">
        <f ca="1">IFERROR(INDEX(UNSPSCDes,MATCH(INDIRECT(ADDRESS(ROW(),COLUMN()-1,4)),UNSPSCCode,0)),"")</f>
        <v/>
      </c>
      <c r="C835" s="77"/>
      <c r="D835" s="77"/>
      <c r="E835" s="71"/>
      <c r="F835" s="70">
        <f ca="1">INDIRECT(ADDRESS(ROW(),COLUMN()-2,4))*INDIRECT(ADDRESS(ROW(),COLUMN()-1,4))</f>
        <v>0</v>
      </c>
      <c r="G835" s="45"/>
      <c r="H835" s="45"/>
      <c r="I835" s="45"/>
      <c r="J835" s="45"/>
    </row>
    <row r="836" spans="1:10" ht="13.5" customHeight="1" x14ac:dyDescent="0.2">
      <c r="A836" s="79"/>
      <c r="B836" s="69" t="str">
        <f ca="1">IFERROR(INDEX(UNSPSCDes,MATCH(INDIRECT(ADDRESS(ROW(),COLUMN()-1,4)),UNSPSCCode,0)),"")</f>
        <v/>
      </c>
      <c r="C836" s="77"/>
      <c r="D836" s="77"/>
      <c r="E836" s="71"/>
      <c r="F836" s="70">
        <f ca="1">INDIRECT(ADDRESS(ROW(),COLUMN()-2,4))*INDIRECT(ADDRESS(ROW(),COLUMN()-1,4))</f>
        <v>0</v>
      </c>
      <c r="G836" s="45"/>
      <c r="H836" s="45"/>
      <c r="I836" s="45"/>
      <c r="J836" s="45"/>
    </row>
    <row r="837" spans="1:10" ht="14.1" customHeight="1" x14ac:dyDescent="0.2">
      <c r="A837" s="45"/>
      <c r="B837" s="45"/>
      <c r="C837" s="45"/>
      <c r="D837" s="45"/>
      <c r="E837" s="73" t="s">
        <v>12550</v>
      </c>
      <c r="F837" s="74">
        <f ca="1">SUM(Table331[MONTO TOTAL ESTIMADO])</f>
        <v>3238668.2</v>
      </c>
      <c r="G837" s="45"/>
      <c r="H837" s="45"/>
      <c r="I837" s="45"/>
      <c r="J837" s="45"/>
    </row>
    <row r="838" spans="1:10" ht="14.1" customHeight="1" thickBot="1" x14ac:dyDescent="0.25">
      <c r="A838" s="81"/>
      <c r="B838" s="69"/>
      <c r="C838" s="78"/>
      <c r="D838" s="77"/>
      <c r="E838" s="71"/>
      <c r="F838" s="70"/>
      <c r="G838" s="45"/>
      <c r="H838" s="45"/>
      <c r="I838" s="45"/>
      <c r="J838" s="45"/>
    </row>
    <row r="839" spans="1:10" ht="14.1" customHeight="1" thickBot="1" x14ac:dyDescent="0.25">
      <c r="A839" s="64" t="s">
        <v>16382</v>
      </c>
      <c r="B839" s="64" t="s">
        <v>161</v>
      </c>
      <c r="C839" s="64" t="s">
        <v>11723</v>
      </c>
      <c r="D839" s="64" t="s">
        <v>14378</v>
      </c>
      <c r="E839" s="64" t="s">
        <v>10961</v>
      </c>
      <c r="F839" s="64" t="s">
        <v>11094</v>
      </c>
      <c r="G839" s="45"/>
      <c r="H839" s="45"/>
      <c r="I839" s="45"/>
      <c r="J839" s="45"/>
    </row>
    <row r="840" spans="1:10" ht="14.1" customHeight="1" thickBot="1" x14ac:dyDescent="0.25">
      <c r="A840" s="66" t="s">
        <v>18847</v>
      </c>
      <c r="B840" s="66" t="s">
        <v>18848</v>
      </c>
      <c r="C840" s="66" t="s">
        <v>17798</v>
      </c>
      <c r="D840" s="66" t="s">
        <v>18893</v>
      </c>
      <c r="E840" s="66" t="s">
        <v>18834</v>
      </c>
      <c r="F840" s="66"/>
      <c r="G840" s="45"/>
      <c r="H840" s="45"/>
      <c r="I840" s="45"/>
      <c r="J840" s="45"/>
    </row>
    <row r="841" spans="1:10" ht="14.1" customHeight="1" thickBot="1" x14ac:dyDescent="0.25">
      <c r="A841" s="106" t="s">
        <v>14828</v>
      </c>
      <c r="B841" s="67" t="s">
        <v>8528</v>
      </c>
      <c r="C841" s="76">
        <v>42838</v>
      </c>
      <c r="D841" s="106" t="s">
        <v>9385</v>
      </c>
      <c r="E841" s="67" t="s">
        <v>13093</v>
      </c>
      <c r="F841" s="66" t="s">
        <v>3080</v>
      </c>
      <c r="G841" s="45"/>
      <c r="H841" s="45"/>
      <c r="I841" s="45"/>
      <c r="J841" s="45"/>
    </row>
    <row r="842" spans="1:10" ht="13.5" customHeight="1" thickBot="1" x14ac:dyDescent="0.25">
      <c r="A842" s="107"/>
      <c r="B842" s="67" t="s">
        <v>1786</v>
      </c>
      <c r="C842" s="90">
        <f>IF(C841="","",IF(AND(MONTH(C841)&gt;=1,MONTH(C841)&lt;=3),1,IF(AND(MONTH(C841)&gt;=4,MONTH(C841)&lt;=6),2,IF(AND(MONTH(C841)&gt;=7,MONTH(C841)&lt;=9),3,4))))</f>
        <v>2</v>
      </c>
      <c r="D842" s="107"/>
      <c r="E842" s="67" t="s">
        <v>2417</v>
      </c>
      <c r="F842" s="66" t="s">
        <v>11111</v>
      </c>
      <c r="G842" s="45"/>
      <c r="H842" s="45"/>
      <c r="I842" s="45"/>
      <c r="J842" s="45"/>
    </row>
    <row r="843" spans="1:10" ht="13.5" customHeight="1" thickBot="1" x14ac:dyDescent="0.25">
      <c r="A843" s="107"/>
      <c r="B843" s="67" t="s">
        <v>12942</v>
      </c>
      <c r="C843" s="76">
        <v>42843</v>
      </c>
      <c r="D843" s="107"/>
      <c r="E843" s="67" t="s">
        <v>3073</v>
      </c>
      <c r="F843" s="66" t="s">
        <v>11111</v>
      </c>
      <c r="G843" s="45"/>
      <c r="H843" s="45" t="str">
        <f>C840</f>
        <v>Bienes</v>
      </c>
      <c r="I843" s="45" t="str">
        <f>E840</f>
        <v>Si</v>
      </c>
      <c r="J843" s="45" t="str">
        <f>D840</f>
        <v>Comparacion de Precio</v>
      </c>
    </row>
    <row r="844" spans="1:10" ht="13.5" customHeight="1" thickBot="1" x14ac:dyDescent="0.3">
      <c r="A844" s="107"/>
      <c r="B844" s="67" t="s">
        <v>1786</v>
      </c>
      <c r="C844" s="90">
        <f>IF(C843="","",IF(AND(MONTH(C843)&gt;=1,MONTH(C843)&lt;=3),1,IF(AND(MONTH(C843)&gt;=4,MONTH(C843)&lt;=6),2,IF(AND(MONTH(C843)&gt;=7,MONTH(C843)&lt;=9),3,4))))</f>
        <v>2</v>
      </c>
      <c r="D844" s="107"/>
      <c r="E844" s="67" t="s">
        <v>13192</v>
      </c>
      <c r="F844" s="66" t="s">
        <v>11111</v>
      </c>
    </row>
    <row r="845" spans="1:10" ht="13.5" customHeight="1" thickBot="1" x14ac:dyDescent="0.25">
      <c r="A845" s="45"/>
      <c r="B845" s="45"/>
      <c r="C845" s="45"/>
      <c r="D845" s="45"/>
      <c r="E845" s="45"/>
      <c r="F845" s="45"/>
    </row>
    <row r="846" spans="1:10" ht="13.5" customHeight="1" thickBot="1" x14ac:dyDescent="0.3">
      <c r="A846" s="72" t="s">
        <v>15735</v>
      </c>
      <c r="B846" s="72" t="s">
        <v>16146</v>
      </c>
      <c r="C846" s="72" t="s">
        <v>15641</v>
      </c>
      <c r="D846" s="72" t="s">
        <v>15251</v>
      </c>
      <c r="E846" s="72" t="s">
        <v>6932</v>
      </c>
      <c r="F846" s="72" t="s">
        <v>15280</v>
      </c>
    </row>
    <row r="847" spans="1:10" ht="13.5" customHeight="1" x14ac:dyDescent="0.25">
      <c r="A847" s="62">
        <v>43231512</v>
      </c>
      <c r="B847" s="69" t="str">
        <f t="shared" ref="B847:B853" ca="1" si="48">IFERROR(INDEX(UNSPSCDes,MATCH(INDIRECT(ADDRESS(ROW(),COLUMN()-1,4)),UNSPSCCode,0)),"")</f>
        <v>Software de manejo de licencias</v>
      </c>
      <c r="C847" s="77" t="s">
        <v>1449</v>
      </c>
      <c r="D847" s="77">
        <v>5</v>
      </c>
      <c r="E847" s="71">
        <v>185000</v>
      </c>
      <c r="F847" s="70">
        <f t="shared" ref="F847:F853" ca="1" si="49">INDIRECT(ADDRESS(ROW(),COLUMN()-2,4))*INDIRECT(ADDRESS(ROW(),COLUMN()-1,4))</f>
        <v>925000</v>
      </c>
    </row>
    <row r="848" spans="1:10" ht="13.5" customHeight="1" x14ac:dyDescent="0.25">
      <c r="A848" s="79">
        <v>43233415</v>
      </c>
      <c r="B848" s="69" t="str">
        <f t="shared" ca="1" si="48"/>
        <v>Software de respaldo o archivo</v>
      </c>
      <c r="C848" s="77" t="s">
        <v>1449</v>
      </c>
      <c r="D848" s="77">
        <v>5</v>
      </c>
      <c r="E848" s="71">
        <v>15000</v>
      </c>
      <c r="F848" s="70">
        <f t="shared" ca="1" si="49"/>
        <v>75000</v>
      </c>
    </row>
    <row r="849" spans="1:10" ht="14.1" customHeight="1" x14ac:dyDescent="0.25">
      <c r="A849" s="79">
        <v>49101705</v>
      </c>
      <c r="B849" s="69" t="str">
        <f t="shared" ca="1" si="48"/>
        <v>Certificados</v>
      </c>
      <c r="C849" s="77" t="s">
        <v>1449</v>
      </c>
      <c r="D849" s="77">
        <v>1</v>
      </c>
      <c r="E849" s="71">
        <v>14000</v>
      </c>
      <c r="F849" s="70">
        <f t="shared" ca="1" si="49"/>
        <v>14000</v>
      </c>
    </row>
    <row r="850" spans="1:10" ht="33.75" customHeight="1" x14ac:dyDescent="0.2">
      <c r="A850" s="77">
        <v>43232701</v>
      </c>
      <c r="B850" s="69" t="str">
        <f t="shared" ca="1" si="48"/>
        <v>Software de servidor de aplicaciones</v>
      </c>
      <c r="C850" s="77" t="s">
        <v>1449</v>
      </c>
      <c r="D850" s="77">
        <v>3</v>
      </c>
      <c r="E850" s="71">
        <v>80000</v>
      </c>
      <c r="F850" s="70">
        <f t="shared" ca="1" si="49"/>
        <v>240000</v>
      </c>
      <c r="G850" s="45"/>
      <c r="H850" s="45"/>
      <c r="I850" s="45"/>
      <c r="J850" s="45"/>
    </row>
    <row r="851" spans="1:10" ht="13.5" customHeight="1" x14ac:dyDescent="0.2">
      <c r="A851" s="77">
        <v>43233004</v>
      </c>
      <c r="B851" s="69" t="str">
        <f t="shared" ca="1" si="48"/>
        <v>Software de sistema operativo</v>
      </c>
      <c r="C851" s="77" t="s">
        <v>1449</v>
      </c>
      <c r="D851" s="77">
        <v>1</v>
      </c>
      <c r="E851" s="71">
        <v>22700</v>
      </c>
      <c r="F851" s="70">
        <f t="shared" ca="1" si="49"/>
        <v>22700</v>
      </c>
      <c r="G851" s="45"/>
      <c r="H851" s="45"/>
      <c r="I851" s="45"/>
      <c r="J851" s="45"/>
    </row>
    <row r="852" spans="1:10" ht="14.1" customHeight="1" x14ac:dyDescent="0.2">
      <c r="A852" s="79">
        <v>43231505</v>
      </c>
      <c r="B852" s="69" t="str">
        <f t="shared" ca="1" si="48"/>
        <v>Software de recursos humanos</v>
      </c>
      <c r="C852" s="77" t="s">
        <v>1449</v>
      </c>
      <c r="D852" s="77">
        <v>1</v>
      </c>
      <c r="E852" s="71">
        <v>100000</v>
      </c>
      <c r="F852" s="70">
        <f t="shared" ca="1" si="49"/>
        <v>100000</v>
      </c>
      <c r="G852" s="45"/>
      <c r="H852" s="45"/>
      <c r="I852" s="45"/>
      <c r="J852" s="45"/>
    </row>
    <row r="853" spans="1:10" ht="14.1" customHeight="1" x14ac:dyDescent="0.2">
      <c r="A853" s="62">
        <v>84131609</v>
      </c>
      <c r="B853" s="69" t="str">
        <f t="shared" ca="1" si="48"/>
        <v>Programas de asistencia a empleados</v>
      </c>
      <c r="C853" s="77" t="s">
        <v>1449</v>
      </c>
      <c r="D853" s="77">
        <v>1</v>
      </c>
      <c r="E853" s="71">
        <v>60000</v>
      </c>
      <c r="F853" s="70">
        <f t="shared" ca="1" si="49"/>
        <v>60000</v>
      </c>
      <c r="G853" s="45"/>
      <c r="H853" s="45"/>
      <c r="I853" s="45"/>
      <c r="J853" s="45"/>
    </row>
    <row r="854" spans="1:10" ht="14.1" customHeight="1" x14ac:dyDescent="0.2">
      <c r="A854" s="45"/>
      <c r="B854" s="45"/>
      <c r="C854" s="45"/>
      <c r="D854" s="45"/>
      <c r="E854" s="73" t="s">
        <v>12550</v>
      </c>
      <c r="F854" s="74">
        <f ca="1">SUM(Table332[MONTO TOTAL ESTIMADO])</f>
        <v>1436700</v>
      </c>
      <c r="G854" s="45"/>
      <c r="H854" s="45"/>
      <c r="I854" s="45"/>
      <c r="J854" s="45"/>
    </row>
    <row r="855" spans="1:10" ht="14.1" customHeight="1" thickBot="1" x14ac:dyDescent="0.25">
      <c r="A855" s="81"/>
      <c r="B855" s="69"/>
      <c r="C855" s="78"/>
      <c r="D855" s="77"/>
      <c r="E855" s="71"/>
      <c r="F855" s="70"/>
      <c r="G855" s="45"/>
      <c r="H855" s="45"/>
      <c r="I855" s="45"/>
      <c r="J855" s="45"/>
    </row>
    <row r="856" spans="1:10" ht="14.1" customHeight="1" thickBot="1" x14ac:dyDescent="0.25">
      <c r="A856" s="64" t="s">
        <v>16382</v>
      </c>
      <c r="B856" s="64" t="s">
        <v>161</v>
      </c>
      <c r="C856" s="64" t="s">
        <v>11723</v>
      </c>
      <c r="D856" s="64" t="s">
        <v>14378</v>
      </c>
      <c r="E856" s="64" t="s">
        <v>10961</v>
      </c>
      <c r="F856" s="64" t="s">
        <v>11094</v>
      </c>
      <c r="G856" s="45"/>
      <c r="H856" s="45"/>
      <c r="I856" s="45"/>
      <c r="J856" s="45"/>
    </row>
    <row r="857" spans="1:10" ht="14.1" customHeight="1" thickBot="1" x14ac:dyDescent="0.25">
      <c r="A857" s="66" t="s">
        <v>18847</v>
      </c>
      <c r="B857" s="66" t="s">
        <v>18848</v>
      </c>
      <c r="C857" s="66" t="s">
        <v>17798</v>
      </c>
      <c r="D857" s="66" t="s">
        <v>18893</v>
      </c>
      <c r="E857" s="66" t="s">
        <v>17854</v>
      </c>
      <c r="F857" s="66"/>
      <c r="G857" s="45"/>
      <c r="H857" s="45"/>
      <c r="I857" s="45"/>
      <c r="J857" s="45"/>
    </row>
    <row r="858" spans="1:10" ht="14.1" customHeight="1" thickBot="1" x14ac:dyDescent="0.25">
      <c r="A858" s="106" t="s">
        <v>14828</v>
      </c>
      <c r="B858" s="67" t="s">
        <v>8528</v>
      </c>
      <c r="C858" s="76">
        <v>42926</v>
      </c>
      <c r="D858" s="106" t="s">
        <v>9385</v>
      </c>
      <c r="E858" s="67" t="s">
        <v>13093</v>
      </c>
      <c r="F858" s="66" t="s">
        <v>3080</v>
      </c>
      <c r="G858" s="45"/>
      <c r="H858" s="45"/>
      <c r="I858" s="45"/>
      <c r="J858" s="45"/>
    </row>
    <row r="859" spans="1:10" ht="13.5" customHeight="1" thickBot="1" x14ac:dyDescent="0.25">
      <c r="A859" s="107"/>
      <c r="B859" s="67" t="s">
        <v>1786</v>
      </c>
      <c r="C859" s="90">
        <f>IF(C858="","",IF(AND(MONTH(C858)&gt;=1,MONTH(C858)&lt;=3),1,IF(AND(MONTH(C858)&gt;=4,MONTH(C858)&lt;=6),2,IF(AND(MONTH(C858)&gt;=7,MONTH(C858)&lt;=9),3,4))))</f>
        <v>3</v>
      </c>
      <c r="D859" s="107"/>
      <c r="E859" s="67" t="s">
        <v>2417</v>
      </c>
      <c r="F859" s="66" t="s">
        <v>11111</v>
      </c>
      <c r="G859" s="45"/>
      <c r="H859" s="45" t="str">
        <f>C857</f>
        <v>Bienes</v>
      </c>
      <c r="I859" s="45" t="str">
        <f>E857</f>
        <v>No</v>
      </c>
      <c r="J859" s="45" t="str">
        <f>D857</f>
        <v>Comparacion de Precio</v>
      </c>
    </row>
    <row r="860" spans="1:10" ht="13.5" customHeight="1" thickBot="1" x14ac:dyDescent="0.3">
      <c r="A860" s="107"/>
      <c r="B860" s="67" t="s">
        <v>12942</v>
      </c>
      <c r="C860" s="76">
        <v>42929</v>
      </c>
      <c r="D860" s="107"/>
      <c r="E860" s="67" t="s">
        <v>3073</v>
      </c>
      <c r="F860" s="66" t="s">
        <v>11111</v>
      </c>
    </row>
    <row r="861" spans="1:10" ht="27" customHeight="1" thickBot="1" x14ac:dyDescent="0.3">
      <c r="A861" s="107"/>
      <c r="B861" s="67" t="s">
        <v>1786</v>
      </c>
      <c r="C861" s="90">
        <f>IF(C860="","",IF(AND(MONTH(C860)&gt;=1,MONTH(C860)&lt;=3),1,IF(AND(MONTH(C860)&gt;=4,MONTH(C860)&lt;=6),2,IF(AND(MONTH(C860)&gt;=7,MONTH(C860)&lt;=9),3,4))))</f>
        <v>3</v>
      </c>
      <c r="D861" s="107"/>
      <c r="E861" s="67" t="s">
        <v>13192</v>
      </c>
      <c r="F861" s="66" t="s">
        <v>11111</v>
      </c>
    </row>
    <row r="862" spans="1:10" ht="14.1" customHeight="1" thickBot="1" x14ac:dyDescent="0.25">
      <c r="A862" s="45"/>
      <c r="B862" s="45"/>
      <c r="C862" s="45"/>
      <c r="D862" s="45"/>
      <c r="E862" s="45"/>
      <c r="F862" s="45"/>
    </row>
    <row r="863" spans="1:10" ht="14.1" customHeight="1" thickBot="1" x14ac:dyDescent="0.3">
      <c r="A863" s="72" t="s">
        <v>15735</v>
      </c>
      <c r="B863" s="72" t="s">
        <v>16146</v>
      </c>
      <c r="C863" s="72" t="s">
        <v>15641</v>
      </c>
      <c r="D863" s="72" t="s">
        <v>15251</v>
      </c>
      <c r="E863" s="72" t="s">
        <v>6932</v>
      </c>
      <c r="F863" s="72" t="s">
        <v>15280</v>
      </c>
    </row>
    <row r="864" spans="1:10" ht="14.1" customHeight="1" x14ac:dyDescent="0.25">
      <c r="A864" s="79">
        <v>43233415</v>
      </c>
      <c r="B864" s="69" t="str">
        <f ca="1">IFERROR(INDEX(UNSPSCDes,MATCH(INDIRECT(ADDRESS(ROW(),COLUMN()-1,4)),UNSPSCCode,0)),"")</f>
        <v>Software de respaldo o archivo</v>
      </c>
      <c r="C864" s="77" t="s">
        <v>1449</v>
      </c>
      <c r="D864" s="77">
        <v>5</v>
      </c>
      <c r="E864" s="71">
        <v>15000</v>
      </c>
      <c r="F864" s="70">
        <f ca="1">INDIRECT(ADDRESS(ROW(),COLUMN()-2,4))*INDIRECT(ADDRESS(ROW(),COLUMN()-1,4))</f>
        <v>75000</v>
      </c>
    </row>
    <row r="865" spans="1:10" ht="33.75" customHeight="1" x14ac:dyDescent="0.2">
      <c r="A865" s="79">
        <v>43232312</v>
      </c>
      <c r="B865" s="69" t="str">
        <f ca="1">IFERROR(INDEX(UNSPSCDes,MATCH(INDIRECT(ADDRESS(ROW(),COLUMN()-1,4)),UNSPSCCode,0)),"")</f>
        <v>Software de servidor de portales</v>
      </c>
      <c r="C865" s="77" t="s">
        <v>1449</v>
      </c>
      <c r="D865" s="77">
        <v>5</v>
      </c>
      <c r="E865" s="71">
        <v>205000</v>
      </c>
      <c r="F865" s="70">
        <f ca="1">INDIRECT(ADDRESS(ROW(),COLUMN()-2,4))*INDIRECT(ADDRESS(ROW(),COLUMN()-1,4))</f>
        <v>1025000</v>
      </c>
      <c r="G865" s="45"/>
      <c r="H865" s="45"/>
      <c r="I865" s="45"/>
      <c r="J865" s="45"/>
    </row>
    <row r="866" spans="1:10" ht="13.5" customHeight="1" x14ac:dyDescent="0.2">
      <c r="A866" s="79">
        <v>43233204</v>
      </c>
      <c r="B866" s="69" t="str">
        <f ca="1">IFERROR(INDEX(UNSPSCDes,MATCH(INDIRECT(ADDRESS(ROW(),COLUMN()-1,4)),UNSPSCCode,0)),"")</f>
        <v>Software de equipos de seguridad de red y de redes privadas virtuales vpn</v>
      </c>
      <c r="C866" s="77" t="s">
        <v>1449</v>
      </c>
      <c r="D866" s="77">
        <v>50</v>
      </c>
      <c r="E866" s="71">
        <v>2820</v>
      </c>
      <c r="F866" s="70">
        <f ca="1">INDIRECT(ADDRESS(ROW(),COLUMN()-2,4))*INDIRECT(ADDRESS(ROW(),COLUMN()-1,4))</f>
        <v>141000</v>
      </c>
      <c r="G866" s="45"/>
      <c r="H866" s="45"/>
      <c r="I866" s="45"/>
      <c r="J866" s="45"/>
    </row>
    <row r="867" spans="1:10" ht="14.1" customHeight="1" x14ac:dyDescent="0.2">
      <c r="A867" s="77"/>
      <c r="B867" s="69" t="str">
        <f ca="1">IFERROR(INDEX(UNSPSCDes,MATCH(INDIRECT(ADDRESS(ROW(),COLUMN()-1,4)),UNSPSCCode,0)),"")</f>
        <v/>
      </c>
      <c r="C867" s="77"/>
      <c r="D867" s="77"/>
      <c r="E867" s="71"/>
      <c r="F867" s="70">
        <f ca="1">INDIRECT(ADDRESS(ROW(),COLUMN()-2,4))*INDIRECT(ADDRESS(ROW(),COLUMN()-1,4))</f>
        <v>0</v>
      </c>
      <c r="G867" s="45"/>
      <c r="H867" s="45"/>
      <c r="I867" s="45"/>
      <c r="J867" s="45"/>
    </row>
    <row r="868" spans="1:10" ht="14.1" customHeight="1" x14ac:dyDescent="0.2">
      <c r="A868" s="45"/>
      <c r="B868" s="45"/>
      <c r="C868" s="45"/>
      <c r="D868" s="45"/>
      <c r="E868" s="73" t="s">
        <v>12550</v>
      </c>
      <c r="F868" s="74">
        <f ca="1">SUM(Table333[MONTO TOTAL ESTIMADO])</f>
        <v>1241000</v>
      </c>
      <c r="G868" s="45"/>
      <c r="H868" s="45"/>
      <c r="I868" s="45"/>
      <c r="J868" s="45"/>
    </row>
    <row r="869" spans="1:10" ht="14.1" customHeight="1" thickBot="1" x14ac:dyDescent="0.25">
      <c r="A869" s="81"/>
      <c r="B869" s="69"/>
      <c r="C869" s="78"/>
      <c r="D869" s="77"/>
      <c r="E869" s="71"/>
      <c r="F869" s="70"/>
      <c r="G869" s="45"/>
      <c r="H869" s="45"/>
      <c r="I869" s="45"/>
      <c r="J869" s="45"/>
    </row>
    <row r="870" spans="1:10" ht="14.1" customHeight="1" thickBot="1" x14ac:dyDescent="0.25">
      <c r="A870" s="64" t="s">
        <v>16382</v>
      </c>
      <c r="B870" s="64" t="s">
        <v>161</v>
      </c>
      <c r="C870" s="64" t="s">
        <v>11723</v>
      </c>
      <c r="D870" s="64" t="s">
        <v>14378</v>
      </c>
      <c r="E870" s="64" t="s">
        <v>10961</v>
      </c>
      <c r="F870" s="64" t="s">
        <v>11094</v>
      </c>
      <c r="G870" s="45"/>
      <c r="H870" s="45"/>
      <c r="I870" s="45"/>
      <c r="J870" s="45"/>
    </row>
    <row r="871" spans="1:10" ht="14.1" customHeight="1" thickBot="1" x14ac:dyDescent="0.25">
      <c r="A871" s="66" t="s">
        <v>18847</v>
      </c>
      <c r="B871" s="66" t="s">
        <v>18848</v>
      </c>
      <c r="C871" s="66" t="s">
        <v>17798</v>
      </c>
      <c r="D871" s="66" t="s">
        <v>18846</v>
      </c>
      <c r="E871" s="66" t="s">
        <v>18834</v>
      </c>
      <c r="F871" s="66"/>
      <c r="G871" s="45"/>
      <c r="H871" s="45"/>
      <c r="I871" s="45"/>
      <c r="J871" s="45"/>
    </row>
    <row r="872" spans="1:10" ht="14.1" customHeight="1" thickBot="1" x14ac:dyDescent="0.25">
      <c r="A872" s="106" t="s">
        <v>14828</v>
      </c>
      <c r="B872" s="67" t="s">
        <v>8528</v>
      </c>
      <c r="C872" s="76">
        <v>43010</v>
      </c>
      <c r="D872" s="106" t="s">
        <v>9385</v>
      </c>
      <c r="E872" s="67" t="s">
        <v>13093</v>
      </c>
      <c r="F872" s="66" t="s">
        <v>3080</v>
      </c>
      <c r="G872" s="45"/>
      <c r="H872" s="45"/>
      <c r="I872" s="45"/>
      <c r="J872" s="45"/>
    </row>
    <row r="873" spans="1:10" ht="13.5" customHeight="1" thickBot="1" x14ac:dyDescent="0.25">
      <c r="A873" s="107"/>
      <c r="B873" s="67" t="s">
        <v>1786</v>
      </c>
      <c r="C873" s="90">
        <f>IF(C872="","",IF(AND(MONTH(C872)&gt;=1,MONTH(C872)&lt;=3),1,IF(AND(MONTH(C872)&gt;=4,MONTH(C872)&lt;=6),2,IF(AND(MONTH(C872)&gt;=7,MONTH(C872)&lt;=9),3,4))))</f>
        <v>4</v>
      </c>
      <c r="D873" s="107"/>
      <c r="E873" s="67" t="s">
        <v>2417</v>
      </c>
      <c r="F873" s="66" t="s">
        <v>11111</v>
      </c>
      <c r="G873" s="45"/>
      <c r="H873" s="45"/>
      <c r="I873" s="45"/>
      <c r="J873" s="45"/>
    </row>
    <row r="874" spans="1:10" ht="13.5" customHeight="1" thickBot="1" x14ac:dyDescent="0.25">
      <c r="A874" s="107"/>
      <c r="B874" s="67" t="s">
        <v>12942</v>
      </c>
      <c r="C874" s="76">
        <v>43013</v>
      </c>
      <c r="D874" s="107"/>
      <c r="E874" s="67" t="s">
        <v>3073</v>
      </c>
      <c r="F874" s="66" t="s">
        <v>11111</v>
      </c>
      <c r="G874" s="45"/>
      <c r="H874" s="45" t="str">
        <f>C871</f>
        <v>Bienes</v>
      </c>
      <c r="I874" s="45" t="str">
        <f>E871</f>
        <v>Si</v>
      </c>
      <c r="J874" s="45" t="str">
        <f>D871</f>
        <v>Compra Menor</v>
      </c>
    </row>
    <row r="875" spans="1:10" ht="13.5" customHeight="1" thickBot="1" x14ac:dyDescent="0.3">
      <c r="A875" s="107"/>
      <c r="B875" s="67" t="s">
        <v>1786</v>
      </c>
      <c r="C875" s="90">
        <f>IF(C874="","",IF(AND(MONTH(C874)&gt;=1,MONTH(C874)&lt;=3),1,IF(AND(MONTH(C874)&gt;=4,MONTH(C874)&lt;=6),2,IF(AND(MONTH(C874)&gt;=7,MONTH(C874)&lt;=9),3,4))))</f>
        <v>4</v>
      </c>
      <c r="D875" s="107"/>
      <c r="E875" s="67" t="s">
        <v>13192</v>
      </c>
      <c r="F875" s="66" t="s">
        <v>11111</v>
      </c>
    </row>
    <row r="876" spans="1:10" ht="14.1" customHeight="1" thickBot="1" x14ac:dyDescent="0.25">
      <c r="A876" s="45"/>
      <c r="B876" s="45"/>
      <c r="C876" s="45"/>
      <c r="D876" s="45"/>
      <c r="E876" s="45"/>
      <c r="F876" s="45"/>
    </row>
    <row r="877" spans="1:10" ht="33.75" customHeight="1" thickBot="1" x14ac:dyDescent="0.25">
      <c r="A877" s="72" t="s">
        <v>15735</v>
      </c>
      <c r="B877" s="72" t="s">
        <v>16146</v>
      </c>
      <c r="C877" s="72" t="s">
        <v>15641</v>
      </c>
      <c r="D877" s="72" t="s">
        <v>15251</v>
      </c>
      <c r="E877" s="72" t="s">
        <v>6932</v>
      </c>
      <c r="F877" s="72" t="s">
        <v>15280</v>
      </c>
      <c r="G877" s="45"/>
      <c r="H877" s="45"/>
      <c r="I877" s="45"/>
      <c r="J877" s="45"/>
    </row>
    <row r="878" spans="1:10" ht="13.5" customHeight="1" x14ac:dyDescent="0.2">
      <c r="A878" s="79">
        <v>43233415</v>
      </c>
      <c r="B878" s="69" t="str">
        <f ca="1">IFERROR(INDEX(UNSPSCDes,MATCH(INDIRECT(ADDRESS(ROW(),COLUMN()-1,4)),UNSPSCCode,0)),"")</f>
        <v>Software de respaldo o archivo</v>
      </c>
      <c r="C878" s="77" t="s">
        <v>1449</v>
      </c>
      <c r="D878" s="77">
        <v>5</v>
      </c>
      <c r="E878" s="71">
        <v>15000</v>
      </c>
      <c r="F878" s="70">
        <f ca="1">INDIRECT(ADDRESS(ROW(),COLUMN()-2,4))*INDIRECT(ADDRESS(ROW(),COLUMN()-1,4))</f>
        <v>75000</v>
      </c>
      <c r="G878" s="45"/>
      <c r="H878" s="45"/>
      <c r="I878" s="45"/>
      <c r="J878" s="45"/>
    </row>
    <row r="879" spans="1:10" ht="14.1" customHeight="1" x14ac:dyDescent="0.2">
      <c r="A879" s="77">
        <v>43232701</v>
      </c>
      <c r="B879" s="69" t="str">
        <f ca="1">IFERROR(INDEX(UNSPSCDes,MATCH(INDIRECT(ADDRESS(ROW(),COLUMN()-1,4)),UNSPSCCode,0)),"")</f>
        <v>Software de servidor de aplicaciones</v>
      </c>
      <c r="C879" s="77" t="s">
        <v>1449</v>
      </c>
      <c r="D879" s="77">
        <v>3</v>
      </c>
      <c r="E879" s="71">
        <v>80000</v>
      </c>
      <c r="F879" s="70">
        <f ca="1">INDIRECT(ADDRESS(ROW(),COLUMN()-2,4))*INDIRECT(ADDRESS(ROW(),COLUMN()-1,4))</f>
        <v>240000</v>
      </c>
      <c r="G879" s="45"/>
      <c r="H879" s="45"/>
      <c r="I879" s="45"/>
      <c r="J879" s="45"/>
    </row>
    <row r="880" spans="1:10" ht="14.1" customHeight="1" x14ac:dyDescent="0.2">
      <c r="A880" s="77"/>
      <c r="B880" s="69" t="str">
        <f ca="1">IFERROR(INDEX(UNSPSCDes,MATCH(INDIRECT(ADDRESS(ROW(),COLUMN()-1,4)),UNSPSCCode,0)),"")</f>
        <v/>
      </c>
      <c r="C880" s="77"/>
      <c r="D880" s="77"/>
      <c r="E880" s="71"/>
      <c r="F880" s="70">
        <f ca="1">INDIRECT(ADDRESS(ROW(),COLUMN()-2,4))*INDIRECT(ADDRESS(ROW(),COLUMN()-1,4))</f>
        <v>0</v>
      </c>
      <c r="G880" s="45"/>
      <c r="H880" s="45"/>
      <c r="I880" s="45"/>
      <c r="J880" s="45"/>
    </row>
    <row r="881" spans="1:10" ht="14.1" customHeight="1" x14ac:dyDescent="0.2">
      <c r="A881" s="45"/>
      <c r="B881" s="45"/>
      <c r="C881" s="45"/>
      <c r="D881" s="45"/>
      <c r="E881" s="73" t="s">
        <v>12550</v>
      </c>
      <c r="F881" s="74">
        <f ca="1">SUM(Table334[MONTO TOTAL ESTIMADO])</f>
        <v>315000</v>
      </c>
      <c r="G881" s="45"/>
      <c r="H881" s="45"/>
      <c r="I881" s="45"/>
      <c r="J881" s="45"/>
    </row>
    <row r="882" spans="1:10" ht="14.1" customHeight="1" thickBot="1" x14ac:dyDescent="0.25">
      <c r="A882" s="81"/>
      <c r="B882" s="69"/>
      <c r="C882" s="78"/>
      <c r="D882" s="77"/>
      <c r="E882" s="71"/>
      <c r="F882" s="70"/>
      <c r="G882" s="45"/>
      <c r="H882" s="45"/>
      <c r="I882" s="45"/>
      <c r="J882" s="45"/>
    </row>
    <row r="883" spans="1:10" ht="14.1" customHeight="1" thickBot="1" x14ac:dyDescent="0.25">
      <c r="A883" s="64" t="s">
        <v>16382</v>
      </c>
      <c r="B883" s="64" t="s">
        <v>161</v>
      </c>
      <c r="C883" s="64" t="s">
        <v>11723</v>
      </c>
      <c r="D883" s="64" t="s">
        <v>14378</v>
      </c>
      <c r="E883" s="64" t="s">
        <v>10961</v>
      </c>
      <c r="F883" s="64" t="s">
        <v>11094</v>
      </c>
      <c r="G883" s="45"/>
      <c r="H883" s="45"/>
      <c r="I883" s="45"/>
      <c r="J883" s="45"/>
    </row>
    <row r="884" spans="1:10" ht="14.1" customHeight="1" thickBot="1" x14ac:dyDescent="0.25">
      <c r="A884" s="66" t="s">
        <v>18849</v>
      </c>
      <c r="B884" s="66" t="s">
        <v>18848</v>
      </c>
      <c r="C884" s="66" t="s">
        <v>17798</v>
      </c>
      <c r="D884" s="66" t="s">
        <v>18893</v>
      </c>
      <c r="E884" s="66" t="s">
        <v>17854</v>
      </c>
      <c r="F884" s="66"/>
      <c r="G884" s="45"/>
      <c r="H884" s="45"/>
      <c r="I884" s="45"/>
      <c r="J884" s="45"/>
    </row>
    <row r="885" spans="1:10" ht="13.5" customHeight="1" thickBot="1" x14ac:dyDescent="0.25">
      <c r="A885" s="106" t="s">
        <v>14828</v>
      </c>
      <c r="B885" s="67" t="s">
        <v>8528</v>
      </c>
      <c r="C885" s="76">
        <v>42829</v>
      </c>
      <c r="D885" s="106" t="s">
        <v>9385</v>
      </c>
      <c r="E885" s="67" t="s">
        <v>13093</v>
      </c>
      <c r="F885" s="66" t="s">
        <v>3080</v>
      </c>
      <c r="G885" s="45"/>
      <c r="H885" s="45"/>
      <c r="I885" s="45"/>
      <c r="J885" s="45"/>
    </row>
    <row r="886" spans="1:10" ht="13.5" customHeight="1" thickBot="1" x14ac:dyDescent="0.25">
      <c r="A886" s="107"/>
      <c r="B886" s="67" t="s">
        <v>1786</v>
      </c>
      <c r="C886" s="90">
        <f>IF(C885="","",IF(AND(MONTH(C885)&gt;=1,MONTH(C885)&lt;=3),1,IF(AND(MONTH(C885)&gt;=4,MONTH(C885)&lt;=6),2,IF(AND(MONTH(C885)&gt;=7,MONTH(C885)&lt;=9),3,4))))</f>
        <v>2</v>
      </c>
      <c r="D886" s="107"/>
      <c r="E886" s="67" t="s">
        <v>2417</v>
      </c>
      <c r="F886" s="66" t="s">
        <v>11111</v>
      </c>
      <c r="G886" s="45"/>
      <c r="H886" s="45" t="str">
        <f>C884</f>
        <v>Bienes</v>
      </c>
      <c r="I886" s="45" t="str">
        <f>E884</f>
        <v>No</v>
      </c>
      <c r="J886" s="45" t="str">
        <f>D884</f>
        <v>Comparacion de Precio</v>
      </c>
    </row>
    <row r="887" spans="1:10" ht="13.5" customHeight="1" thickBot="1" x14ac:dyDescent="0.3">
      <c r="A887" s="107"/>
      <c r="B887" s="67" t="s">
        <v>12942</v>
      </c>
      <c r="C887" s="76">
        <v>42832</v>
      </c>
      <c r="D887" s="107"/>
      <c r="E887" s="67" t="s">
        <v>3073</v>
      </c>
      <c r="F887" s="66" t="s">
        <v>11111</v>
      </c>
    </row>
    <row r="888" spans="1:10" ht="13.5" customHeight="1" thickBot="1" x14ac:dyDescent="0.3">
      <c r="A888" s="107"/>
      <c r="B888" s="67" t="s">
        <v>1786</v>
      </c>
      <c r="C888" s="90">
        <f>IF(C887="","",IF(AND(MONTH(C887)&gt;=1,MONTH(C887)&lt;=3),1,IF(AND(MONTH(C887)&gt;=4,MONTH(C887)&lt;=6),2,IF(AND(MONTH(C887)&gt;=7,MONTH(C887)&lt;=9),3,4))))</f>
        <v>2</v>
      </c>
      <c r="D888" s="107"/>
      <c r="E888" s="67" t="s">
        <v>13192</v>
      </c>
      <c r="F888" s="66" t="s">
        <v>11111</v>
      </c>
    </row>
    <row r="889" spans="1:10" ht="14.1" customHeight="1" thickBot="1" x14ac:dyDescent="0.25">
      <c r="A889" s="45"/>
      <c r="B889" s="45"/>
      <c r="C889" s="45"/>
      <c r="D889" s="45"/>
      <c r="E889" s="45"/>
      <c r="F889" s="45"/>
    </row>
    <row r="890" spans="1:10" ht="33.75" customHeight="1" thickBot="1" x14ac:dyDescent="0.25">
      <c r="A890" s="72" t="s">
        <v>15735</v>
      </c>
      <c r="B890" s="72" t="s">
        <v>16146</v>
      </c>
      <c r="C890" s="72" t="s">
        <v>15641</v>
      </c>
      <c r="D890" s="72" t="s">
        <v>15251</v>
      </c>
      <c r="E890" s="72" t="s">
        <v>6932</v>
      </c>
      <c r="F890" s="72" t="s">
        <v>15280</v>
      </c>
      <c r="G890" s="45"/>
      <c r="H890" s="45"/>
      <c r="I890" s="45"/>
      <c r="J890" s="45"/>
    </row>
    <row r="891" spans="1:10" ht="13.5" customHeight="1" x14ac:dyDescent="0.2">
      <c r="A891" s="77">
        <v>53102516</v>
      </c>
      <c r="B891" s="69" t="str">
        <f ca="1">IFERROR(INDEX(UNSPSCDes,MATCH(INDIRECT(ADDRESS(ROW(),COLUMN()-1,4)),UNSPSCCode,0)),"")</f>
        <v>Gorras</v>
      </c>
      <c r="C891" s="77" t="s">
        <v>1449</v>
      </c>
      <c r="D891" s="77">
        <v>200</v>
      </c>
      <c r="E891" s="71">
        <v>250</v>
      </c>
      <c r="F891" s="70">
        <f ca="1">INDIRECT(ADDRESS(ROW(),COLUMN()-2,4))*INDIRECT(ADDRESS(ROW(),COLUMN()-1,4))</f>
        <v>50000</v>
      </c>
      <c r="G891" s="45"/>
      <c r="H891" s="45"/>
      <c r="I891" s="45"/>
      <c r="J891" s="45"/>
    </row>
    <row r="892" spans="1:10" ht="14.1" customHeight="1" x14ac:dyDescent="0.2">
      <c r="A892" s="79">
        <v>53103001</v>
      </c>
      <c r="B892" s="69" t="str">
        <f ca="1">IFERROR(INDEX(UNSPSCDes,MATCH(INDIRECT(ADDRESS(ROW(),COLUMN()-1,4)),UNSPSCCode,0)),"")</f>
        <v>Camisetas (t-shirts) para hombre</v>
      </c>
      <c r="C892" s="77" t="s">
        <v>1449</v>
      </c>
      <c r="D892" s="77">
        <v>200</v>
      </c>
      <c r="E892" s="71">
        <v>400</v>
      </c>
      <c r="F892" s="70">
        <f ca="1">INDIRECT(ADDRESS(ROW(),COLUMN()-2,4))*INDIRECT(ADDRESS(ROW(),COLUMN()-1,4))</f>
        <v>80000</v>
      </c>
      <c r="G892" s="45"/>
      <c r="H892" s="45"/>
      <c r="I892" s="45"/>
      <c r="J892" s="45"/>
    </row>
    <row r="893" spans="1:10" ht="14.1" customHeight="1" x14ac:dyDescent="0.2">
      <c r="A893" s="77">
        <v>53102710</v>
      </c>
      <c r="B893" s="69" t="str">
        <f ca="1">IFERROR(INDEX(UNSPSCDes,MATCH(INDIRECT(ADDRESS(ROW(),COLUMN()-1,4)),UNSPSCCode,0)),"")</f>
        <v>Uniformes corporativos</v>
      </c>
      <c r="C893" s="77" t="s">
        <v>1449</v>
      </c>
      <c r="D893" s="77">
        <v>200</v>
      </c>
      <c r="E893" s="71">
        <v>3000</v>
      </c>
      <c r="F893" s="70">
        <f ca="1">INDIRECT(ADDRESS(ROW(),COLUMN()-2,4))*INDIRECT(ADDRESS(ROW(),COLUMN()-1,4))</f>
        <v>600000</v>
      </c>
      <c r="G893" s="45"/>
      <c r="H893" s="45"/>
      <c r="I893" s="45"/>
      <c r="J893" s="45"/>
    </row>
    <row r="894" spans="1:10" ht="14.1" customHeight="1" x14ac:dyDescent="0.2">
      <c r="A894" s="62">
        <v>53101604</v>
      </c>
      <c r="B894" s="69" t="str">
        <f ca="1">IFERROR(INDEX(UNSPSCDes,MATCH(INDIRECT(ADDRESS(ROW(),COLUMN()-1,4)),UNSPSCCode,0)),"")</f>
        <v>Camisas o blusas para mujer</v>
      </c>
      <c r="C894" s="77" t="s">
        <v>1449</v>
      </c>
      <c r="D894" s="77">
        <v>214</v>
      </c>
      <c r="E894" s="71">
        <v>1500</v>
      </c>
      <c r="F894" s="70">
        <f ca="1">INDIRECT(ADDRESS(ROW(),COLUMN()-2,4))*INDIRECT(ADDRESS(ROW(),COLUMN()-1,4))</f>
        <v>321000</v>
      </c>
      <c r="G894" s="45"/>
      <c r="H894" s="45"/>
      <c r="I894" s="45"/>
      <c r="J894" s="45"/>
    </row>
    <row r="895" spans="1:10" ht="14.1" customHeight="1" x14ac:dyDescent="0.2">
      <c r="A895" s="62">
        <v>53101602</v>
      </c>
      <c r="B895" s="69" t="str">
        <f ca="1">IFERROR(INDEX(UNSPSCDes,MATCH(INDIRECT(ADDRESS(ROW(),COLUMN()-1,4)),UNSPSCCode,0)),"")</f>
        <v>Camisas para hombre</v>
      </c>
      <c r="C895" s="77" t="s">
        <v>1449</v>
      </c>
      <c r="D895" s="77">
        <v>140</v>
      </c>
      <c r="E895" s="71">
        <v>1500</v>
      </c>
      <c r="F895" s="70">
        <f ca="1">INDIRECT(ADDRESS(ROW(),COLUMN()-2,4))*INDIRECT(ADDRESS(ROW(),COLUMN()-1,4))</f>
        <v>210000</v>
      </c>
      <c r="G895" s="45"/>
      <c r="H895" s="45"/>
      <c r="I895" s="45"/>
      <c r="J895" s="45"/>
    </row>
    <row r="896" spans="1:10" ht="14.1" customHeight="1" x14ac:dyDescent="0.2">
      <c r="A896" s="45"/>
      <c r="B896" s="45"/>
      <c r="C896" s="45"/>
      <c r="D896" s="45"/>
      <c r="E896" s="73" t="s">
        <v>12550</v>
      </c>
      <c r="F896" s="74">
        <f ca="1">SUM(Table335[MONTO TOTAL ESTIMADO])</f>
        <v>1261000</v>
      </c>
      <c r="G896" s="45"/>
      <c r="H896" s="45"/>
      <c r="I896" s="45"/>
      <c r="J896" s="45"/>
    </row>
    <row r="897" spans="1:10" ht="14.1" customHeight="1" thickBot="1" x14ac:dyDescent="0.25">
      <c r="A897" s="81"/>
      <c r="B897" s="69"/>
      <c r="C897" s="78"/>
      <c r="D897" s="77"/>
      <c r="E897" s="71"/>
      <c r="F897" s="70"/>
      <c r="G897" s="45"/>
      <c r="H897" s="45"/>
      <c r="I897" s="45"/>
      <c r="J897" s="45"/>
    </row>
    <row r="898" spans="1:10" ht="13.5" customHeight="1" thickBot="1" x14ac:dyDescent="0.25">
      <c r="A898" s="64" t="s">
        <v>16382</v>
      </c>
      <c r="B898" s="64" t="s">
        <v>161</v>
      </c>
      <c r="C898" s="64" t="s">
        <v>11723</v>
      </c>
      <c r="D898" s="64" t="s">
        <v>14378</v>
      </c>
      <c r="E898" s="64" t="s">
        <v>10961</v>
      </c>
      <c r="F898" s="64" t="s">
        <v>11094</v>
      </c>
      <c r="G898" s="45"/>
      <c r="H898" s="45"/>
      <c r="I898" s="45"/>
      <c r="J898" s="45"/>
    </row>
    <row r="899" spans="1:10" ht="13.5" customHeight="1" thickBot="1" x14ac:dyDescent="0.25">
      <c r="A899" s="66" t="s">
        <v>18850</v>
      </c>
      <c r="B899" s="66" t="s">
        <v>18851</v>
      </c>
      <c r="C899" s="66" t="s">
        <v>17798</v>
      </c>
      <c r="D899" s="66" t="s">
        <v>18846</v>
      </c>
      <c r="E899" s="66" t="s">
        <v>18834</v>
      </c>
      <c r="F899" s="66"/>
      <c r="G899" s="45"/>
      <c r="H899" s="45" t="str">
        <f>C899</f>
        <v>Bienes</v>
      </c>
      <c r="I899" s="45" t="str">
        <f>E899</f>
        <v>Si</v>
      </c>
      <c r="J899" s="45" t="str">
        <f>D899</f>
        <v>Compra Menor</v>
      </c>
    </row>
    <row r="900" spans="1:10" ht="13.5" customHeight="1" thickBot="1" x14ac:dyDescent="0.3">
      <c r="A900" s="106" t="s">
        <v>14828</v>
      </c>
      <c r="B900" s="67" t="s">
        <v>8528</v>
      </c>
      <c r="C900" s="76">
        <v>42751</v>
      </c>
      <c r="D900" s="106" t="s">
        <v>9385</v>
      </c>
      <c r="E900" s="67" t="s">
        <v>13093</v>
      </c>
      <c r="F900" s="66" t="s">
        <v>3080</v>
      </c>
    </row>
    <row r="901" spans="1:10" ht="27" customHeight="1" thickBot="1" x14ac:dyDescent="0.3">
      <c r="A901" s="107"/>
      <c r="B901" s="67" t="s">
        <v>1786</v>
      </c>
      <c r="C901" s="90">
        <f>IF(C900="","",IF(AND(MONTH(C900)&gt;=1,MONTH(C900)&lt;=3),1,IF(AND(MONTH(C900)&gt;=4,MONTH(C900)&lt;=6),2,IF(AND(MONTH(C900)&gt;=7,MONTH(C900)&lt;=9),3,4))))</f>
        <v>1</v>
      </c>
      <c r="D901" s="107"/>
      <c r="E901" s="67" t="s">
        <v>2417</v>
      </c>
      <c r="F901" s="66" t="s">
        <v>11111</v>
      </c>
    </row>
    <row r="902" spans="1:10" ht="27" customHeight="1" thickBot="1" x14ac:dyDescent="0.3">
      <c r="A902" s="107"/>
      <c r="B902" s="67" t="s">
        <v>12942</v>
      </c>
      <c r="C902" s="76">
        <v>42758</v>
      </c>
      <c r="D902" s="107"/>
      <c r="E902" s="67" t="s">
        <v>3073</v>
      </c>
      <c r="F902" s="66" t="s">
        <v>11111</v>
      </c>
    </row>
    <row r="903" spans="1:10" ht="13.5" customHeight="1" thickBot="1" x14ac:dyDescent="0.3">
      <c r="A903" s="107"/>
      <c r="B903" s="67" t="s">
        <v>1786</v>
      </c>
      <c r="C903" s="90">
        <f>IF(C902="","",IF(AND(MONTH(C902)&gt;=1,MONTH(C902)&lt;=3),1,IF(AND(MONTH(C902)&gt;=4,MONTH(C902)&lt;=6),2,IF(AND(MONTH(C902)&gt;=7,MONTH(C902)&lt;=9),3,4))))</f>
        <v>1</v>
      </c>
      <c r="D903" s="107"/>
      <c r="E903" s="67" t="s">
        <v>13192</v>
      </c>
      <c r="F903" s="66" t="s">
        <v>11111</v>
      </c>
    </row>
    <row r="904" spans="1:10" ht="27" customHeight="1" thickBot="1" x14ac:dyDescent="0.25">
      <c r="A904" s="45"/>
      <c r="B904" s="45"/>
      <c r="C904" s="45"/>
      <c r="D904" s="45"/>
      <c r="E904" s="45"/>
      <c r="F904" s="45"/>
    </row>
    <row r="905" spans="1:10" ht="27" customHeight="1" thickBot="1" x14ac:dyDescent="0.3">
      <c r="A905" s="72" t="s">
        <v>15735</v>
      </c>
      <c r="B905" s="72" t="s">
        <v>16146</v>
      </c>
      <c r="C905" s="72" t="s">
        <v>15641</v>
      </c>
      <c r="D905" s="72" t="s">
        <v>15251</v>
      </c>
      <c r="E905" s="72" t="s">
        <v>6932</v>
      </c>
      <c r="F905" s="72" t="s">
        <v>15280</v>
      </c>
    </row>
    <row r="906" spans="1:10" ht="13.5" customHeight="1" x14ac:dyDescent="0.25">
      <c r="A906" s="62">
        <v>80101604</v>
      </c>
      <c r="B906" s="69" t="str">
        <f t="shared" ref="B906:B914" ca="1" si="50">IFERROR(INDEX(UNSPSCDes,MATCH(INDIRECT(ADDRESS(ROW(),COLUMN()-1,4)),UNSPSCCode,0)),"")</f>
        <v>Planificación o administración de proyectos</v>
      </c>
      <c r="C906" s="77" t="s">
        <v>1449</v>
      </c>
      <c r="D906" s="77">
        <v>1</v>
      </c>
      <c r="E906" s="71">
        <v>80000</v>
      </c>
      <c r="F906" s="70">
        <f t="shared" ref="F906:F914" ca="1" si="51">INDIRECT(ADDRESS(ROW(),COLUMN()-2,4))*INDIRECT(ADDRESS(ROW(),COLUMN()-1,4))</f>
        <v>80000</v>
      </c>
    </row>
    <row r="907" spans="1:10" ht="14.1" customHeight="1" x14ac:dyDescent="0.25">
      <c r="A907" s="79">
        <v>93151607</v>
      </c>
      <c r="B907" s="69" t="str">
        <f t="shared" ca="1" si="50"/>
        <v>Servicios gubernamentales de auditoría</v>
      </c>
      <c r="C907" s="77" t="s">
        <v>1449</v>
      </c>
      <c r="D907" s="77">
        <v>2</v>
      </c>
      <c r="E907" s="71">
        <v>128000</v>
      </c>
      <c r="F907" s="70">
        <f t="shared" ca="1" si="51"/>
        <v>256000</v>
      </c>
    </row>
    <row r="908" spans="1:10" ht="14.1" customHeight="1" x14ac:dyDescent="0.25">
      <c r="A908" s="77">
        <v>82141502</v>
      </c>
      <c r="B908" s="69" t="str">
        <f t="shared" ca="1" si="50"/>
        <v>Diseño o gráficos artísticos</v>
      </c>
      <c r="C908" s="77" t="s">
        <v>1449</v>
      </c>
      <c r="D908" s="77">
        <v>1</v>
      </c>
      <c r="E908" s="71">
        <v>19500</v>
      </c>
      <c r="F908" s="70">
        <f t="shared" ca="1" si="51"/>
        <v>19500</v>
      </c>
    </row>
    <row r="909" spans="1:10" ht="13.5" customHeight="1" x14ac:dyDescent="0.25">
      <c r="A909" s="79">
        <v>80111713</v>
      </c>
      <c r="B909" s="69" t="str">
        <f t="shared" ca="1" si="50"/>
        <v>Administradores permanentes de bases de datos o de sistemas de tecnologías de la información</v>
      </c>
      <c r="C909" s="77" t="s">
        <v>1449</v>
      </c>
      <c r="D909" s="77">
        <v>1</v>
      </c>
      <c r="E909" s="71">
        <v>85000</v>
      </c>
      <c r="F909" s="70">
        <f t="shared" ca="1" si="51"/>
        <v>85000</v>
      </c>
    </row>
    <row r="910" spans="1:10" ht="14.1" customHeight="1" x14ac:dyDescent="0.25">
      <c r="A910" s="79">
        <v>60105305</v>
      </c>
      <c r="B910" s="69" t="str">
        <f t="shared" ca="1" si="50"/>
        <v>Materiales de enseñanza de habilidades para entrevistas</v>
      </c>
      <c r="C910" s="77" t="s">
        <v>1449</v>
      </c>
      <c r="D910" s="77">
        <v>1</v>
      </c>
      <c r="E910" s="71">
        <v>32000</v>
      </c>
      <c r="F910" s="70">
        <f t="shared" ca="1" si="51"/>
        <v>32000</v>
      </c>
    </row>
    <row r="911" spans="1:10" ht="14.1" customHeight="1" x14ac:dyDescent="0.25">
      <c r="A911" s="79">
        <v>60105308</v>
      </c>
      <c r="B911" s="69" t="str">
        <f t="shared" ca="1" si="50"/>
        <v>Materiales de enseñanza para desarrollar habilidades de trabajo en equipo</v>
      </c>
      <c r="C911" s="77" t="s">
        <v>1449</v>
      </c>
      <c r="D911" s="77">
        <v>1</v>
      </c>
      <c r="E911" s="71">
        <v>38500</v>
      </c>
      <c r="F911" s="70">
        <f t="shared" ca="1" si="51"/>
        <v>38500</v>
      </c>
    </row>
    <row r="912" spans="1:10" ht="33.75" customHeight="1" x14ac:dyDescent="0.2">
      <c r="A912" s="77">
        <v>80111609</v>
      </c>
      <c r="B912" s="69" t="str">
        <f t="shared" ca="1" si="50"/>
        <v>Administradores temporales de bases de datos o de sistemas de tecnologías de la información</v>
      </c>
      <c r="C912" s="77" t="s">
        <v>1449</v>
      </c>
      <c r="D912" s="77">
        <v>1</v>
      </c>
      <c r="E912" s="71">
        <v>35000</v>
      </c>
      <c r="F912" s="70">
        <f t="shared" ca="1" si="51"/>
        <v>35000</v>
      </c>
      <c r="G912" s="45"/>
      <c r="H912" s="45"/>
      <c r="I912" s="45"/>
      <c r="J912" s="45"/>
    </row>
    <row r="913" spans="1:10" ht="13.5" customHeight="1" x14ac:dyDescent="0.2">
      <c r="A913" s="79">
        <v>86101707</v>
      </c>
      <c r="B913" s="69" t="str">
        <f t="shared" ca="1" si="50"/>
        <v>Servicios de formación profesional sobre cuidado personal</v>
      </c>
      <c r="C913" s="77" t="s">
        <v>1449</v>
      </c>
      <c r="D913" s="77">
        <v>1</v>
      </c>
      <c r="E913" s="71">
        <v>51000</v>
      </c>
      <c r="F913" s="70">
        <f t="shared" ca="1" si="51"/>
        <v>51000</v>
      </c>
      <c r="G913" s="45"/>
      <c r="H913" s="45"/>
      <c r="I913" s="45"/>
      <c r="J913" s="45"/>
    </row>
    <row r="914" spans="1:10" ht="14.1" customHeight="1" x14ac:dyDescent="0.2">
      <c r="A914" s="62">
        <v>82111501</v>
      </c>
      <c r="B914" s="69" t="str">
        <f t="shared" ca="1" si="50"/>
        <v>Servicios de redacción  de instrucciones</v>
      </c>
      <c r="C914" s="77" t="s">
        <v>1449</v>
      </c>
      <c r="D914" s="77">
        <v>1</v>
      </c>
      <c r="E914" s="71">
        <v>47600</v>
      </c>
      <c r="F914" s="70">
        <f t="shared" ca="1" si="51"/>
        <v>47600</v>
      </c>
      <c r="G914" s="45"/>
      <c r="H914" s="45"/>
      <c r="I914" s="45"/>
      <c r="J914" s="45"/>
    </row>
    <row r="915" spans="1:10" ht="14.1" customHeight="1" x14ac:dyDescent="0.2">
      <c r="A915" s="62">
        <v>43232303</v>
      </c>
      <c r="B915" s="69" t="str">
        <f ca="1">IFERROR(INDEX(UNSPSCDes,MATCH(INDIRECT(ADDRESS(ROW(),COLUMN()-1,4)),UNSPSCCode,0)),"")</f>
        <v>Software de manejo de relaciones con el cliente crm</v>
      </c>
      <c r="C915" s="77" t="s">
        <v>1449</v>
      </c>
      <c r="D915" s="77">
        <v>1</v>
      </c>
      <c r="E915" s="71">
        <v>47600</v>
      </c>
      <c r="F915" s="70">
        <f ca="1">INDIRECT(ADDRESS(ROW(),COLUMN()-2,4))*INDIRECT(ADDRESS(ROW(),COLUMN()-1,4))</f>
        <v>47600</v>
      </c>
      <c r="G915" s="45"/>
      <c r="H915" s="45"/>
      <c r="I915" s="45"/>
      <c r="J915" s="45"/>
    </row>
    <row r="916" spans="1:10" ht="14.1" customHeight="1" x14ac:dyDescent="0.2">
      <c r="A916" s="62">
        <v>45111705</v>
      </c>
      <c r="B916" s="69" t="str">
        <f ca="1">IFERROR(INDEX(UNSPSCDes,MATCH(INDIRECT(ADDRESS(ROW(),COLUMN()-1,4)),UNSPSCCode,0)),"")</f>
        <v>Sistemas de comunicación pública</v>
      </c>
      <c r="C916" s="77" t="s">
        <v>1449</v>
      </c>
      <c r="D916" s="77">
        <v>1</v>
      </c>
      <c r="E916" s="71">
        <v>65000</v>
      </c>
      <c r="F916" s="70">
        <f ca="1">INDIRECT(ADDRESS(ROW(),COLUMN()-2,4))*INDIRECT(ADDRESS(ROW(),COLUMN()-1,4))</f>
        <v>65000</v>
      </c>
      <c r="G916" s="45"/>
      <c r="H916" s="45"/>
      <c r="I916" s="45"/>
      <c r="J916" s="45"/>
    </row>
    <row r="917" spans="1:10" ht="14.1" customHeight="1" x14ac:dyDescent="0.2">
      <c r="A917" s="45"/>
      <c r="B917" s="45"/>
      <c r="C917" s="45"/>
      <c r="D917" s="45"/>
      <c r="E917" s="73" t="s">
        <v>12550</v>
      </c>
      <c r="F917" s="74">
        <f ca="1">SUM(Table336[MONTO TOTAL ESTIMADO])</f>
        <v>757200</v>
      </c>
      <c r="G917" s="45"/>
      <c r="H917" s="45"/>
      <c r="I917" s="45"/>
      <c r="J917" s="45"/>
    </row>
    <row r="918" spans="1:10" ht="14.1" customHeight="1" thickBot="1" x14ac:dyDescent="0.25">
      <c r="A918" s="81"/>
      <c r="B918" s="69"/>
      <c r="C918" s="78"/>
      <c r="D918" s="77"/>
      <c r="E918" s="71"/>
      <c r="F918" s="70"/>
      <c r="G918" s="45"/>
      <c r="H918" s="45"/>
      <c r="I918" s="45"/>
      <c r="J918" s="45"/>
    </row>
    <row r="919" spans="1:10" ht="14.1" customHeight="1" thickBot="1" x14ac:dyDescent="0.25">
      <c r="A919" s="64" t="s">
        <v>16382</v>
      </c>
      <c r="B919" s="64" t="s">
        <v>161</v>
      </c>
      <c r="C919" s="64" t="s">
        <v>11723</v>
      </c>
      <c r="D919" s="64" t="s">
        <v>14378</v>
      </c>
      <c r="E919" s="64" t="s">
        <v>10961</v>
      </c>
      <c r="F919" s="64" t="s">
        <v>11094</v>
      </c>
      <c r="G919" s="45"/>
      <c r="H919" s="45"/>
      <c r="I919" s="45"/>
      <c r="J919" s="45"/>
    </row>
    <row r="920" spans="1:10" ht="13.5" customHeight="1" thickBot="1" x14ac:dyDescent="0.25">
      <c r="A920" s="66" t="s">
        <v>18850</v>
      </c>
      <c r="B920" s="66" t="s">
        <v>18851</v>
      </c>
      <c r="C920" s="66" t="s">
        <v>17798</v>
      </c>
      <c r="D920" s="66" t="s">
        <v>18886</v>
      </c>
      <c r="E920" s="66" t="s">
        <v>18834</v>
      </c>
      <c r="F920" s="66"/>
      <c r="G920" s="45"/>
      <c r="H920" s="45"/>
      <c r="I920" s="45"/>
      <c r="J920" s="45"/>
    </row>
    <row r="921" spans="1:10" ht="13.5" customHeight="1" thickBot="1" x14ac:dyDescent="0.25">
      <c r="A921" s="106" t="s">
        <v>14828</v>
      </c>
      <c r="B921" s="67" t="s">
        <v>8528</v>
      </c>
      <c r="C921" s="76">
        <v>42843</v>
      </c>
      <c r="D921" s="106" t="s">
        <v>9385</v>
      </c>
      <c r="E921" s="67" t="s">
        <v>13093</v>
      </c>
      <c r="F921" s="66" t="s">
        <v>3080</v>
      </c>
      <c r="G921" s="45"/>
      <c r="H921" s="45" t="str">
        <f>C920</f>
        <v>Bienes</v>
      </c>
      <c r="I921" s="45" t="str">
        <f>E920</f>
        <v>Si</v>
      </c>
      <c r="J921" s="45" t="str">
        <f>D920</f>
        <v>Comparación de Precio</v>
      </c>
    </row>
    <row r="922" spans="1:10" ht="13.5" customHeight="1" thickBot="1" x14ac:dyDescent="0.3">
      <c r="A922" s="107"/>
      <c r="B922" s="67" t="s">
        <v>1786</v>
      </c>
      <c r="C922" s="91">
        <f>IF(C921="","",IF(AND(MONTH(C921)&gt;=1,MONTH(C921)&lt;=3),1,IF(AND(MONTH(C921)&gt;=4,MONTH(C921)&lt;=6),2,IF(AND(MONTH(C921)&gt;=7,MONTH(C921)&lt;=9),3,4))))</f>
        <v>2</v>
      </c>
      <c r="D922" s="107"/>
      <c r="E922" s="67" t="s">
        <v>2417</v>
      </c>
      <c r="F922" s="66" t="s">
        <v>11111</v>
      </c>
    </row>
    <row r="923" spans="1:10" ht="13.5" customHeight="1" thickBot="1" x14ac:dyDescent="0.3">
      <c r="A923" s="107"/>
      <c r="B923" s="67" t="s">
        <v>12942</v>
      </c>
      <c r="C923" s="76">
        <v>42850</v>
      </c>
      <c r="D923" s="107"/>
      <c r="E923" s="67" t="s">
        <v>3073</v>
      </c>
      <c r="F923" s="66" t="s">
        <v>11111</v>
      </c>
    </row>
    <row r="924" spans="1:10" ht="13.5" customHeight="1" thickBot="1" x14ac:dyDescent="0.3">
      <c r="A924" s="107"/>
      <c r="B924" s="67" t="s">
        <v>1786</v>
      </c>
      <c r="C924" s="91">
        <f>IF(C923="","",IF(AND(MONTH(C923)&gt;=1,MONTH(C923)&lt;=3),1,IF(AND(MONTH(C923)&gt;=4,MONTH(C923)&lt;=6),2,IF(AND(MONTH(C923)&gt;=7,MONTH(C923)&lt;=9),3,4))))</f>
        <v>2</v>
      </c>
      <c r="D924" s="107"/>
      <c r="E924" s="67" t="s">
        <v>13192</v>
      </c>
      <c r="F924" s="66" t="s">
        <v>11111</v>
      </c>
    </row>
    <row r="925" spans="1:10" ht="27" customHeight="1" thickBot="1" x14ac:dyDescent="0.25">
      <c r="A925" s="45"/>
      <c r="B925" s="45"/>
      <c r="C925" s="45"/>
      <c r="D925" s="45"/>
      <c r="E925" s="45"/>
      <c r="F925" s="45"/>
    </row>
    <row r="926" spans="1:10" ht="27" customHeight="1" thickBot="1" x14ac:dyDescent="0.3">
      <c r="A926" s="72" t="s">
        <v>15735</v>
      </c>
      <c r="B926" s="72" t="s">
        <v>16146</v>
      </c>
      <c r="C926" s="72" t="s">
        <v>15641</v>
      </c>
      <c r="D926" s="72" t="s">
        <v>15251</v>
      </c>
      <c r="E926" s="72" t="s">
        <v>6932</v>
      </c>
      <c r="F926" s="72" t="s">
        <v>15280</v>
      </c>
    </row>
    <row r="927" spans="1:10" ht="13.5" customHeight="1" x14ac:dyDescent="0.25">
      <c r="A927" s="77">
        <v>81112003</v>
      </c>
      <c r="B927" s="69" t="str">
        <f t="shared" ref="B927:B941" ca="1" si="52">IFERROR(INDEX(UNSPSCDes,MATCH(INDIRECT(ADDRESS(ROW(),COLUMN()-1,4)),UNSPSCCode,0)),"")</f>
        <v>Servicios de centros de datos</v>
      </c>
      <c r="C927" s="77" t="s">
        <v>1449</v>
      </c>
      <c r="D927" s="77">
        <v>1</v>
      </c>
      <c r="E927" s="71">
        <v>35000</v>
      </c>
      <c r="F927" s="70">
        <f t="shared" ref="F927:F941" ca="1" si="53">INDIRECT(ADDRESS(ROW(),COLUMN()-2,4))*INDIRECT(ADDRESS(ROW(),COLUMN()-1,4))</f>
        <v>35000</v>
      </c>
    </row>
    <row r="928" spans="1:10" ht="13.5" customHeight="1" x14ac:dyDescent="0.25">
      <c r="A928" s="77">
        <v>86111602</v>
      </c>
      <c r="B928" s="69" t="str">
        <f t="shared" ca="1" si="52"/>
        <v>Servicios de educación de tiempo parcial para adultos</v>
      </c>
      <c r="C928" s="77" t="s">
        <v>1449</v>
      </c>
      <c r="D928" s="77">
        <v>1</v>
      </c>
      <c r="E928" s="71">
        <v>51000</v>
      </c>
      <c r="F928" s="70">
        <f t="shared" ca="1" si="53"/>
        <v>51000</v>
      </c>
    </row>
    <row r="929" spans="1:10" ht="27" customHeight="1" x14ac:dyDescent="0.25">
      <c r="A929" s="77">
        <v>80101703</v>
      </c>
      <c r="B929" s="69" t="str">
        <f t="shared" ca="1" si="52"/>
        <v>Servicios de estandarización de especificaciones</v>
      </c>
      <c r="C929" s="77" t="s">
        <v>1449</v>
      </c>
      <c r="D929" s="77">
        <v>1</v>
      </c>
      <c r="E929" s="71">
        <v>30000</v>
      </c>
      <c r="F929" s="70">
        <f t="shared" ca="1" si="53"/>
        <v>30000</v>
      </c>
    </row>
    <row r="930" spans="1:10" ht="13.5" customHeight="1" x14ac:dyDescent="0.25">
      <c r="A930" s="77">
        <v>77111508</v>
      </c>
      <c r="B930" s="69" t="str">
        <f t="shared" ca="1" si="52"/>
        <v>Servicios de protección contra riesgos o peligros naturales</v>
      </c>
      <c r="C930" s="77" t="s">
        <v>1449</v>
      </c>
      <c r="D930" s="77">
        <v>1</v>
      </c>
      <c r="E930" s="71">
        <v>51000</v>
      </c>
      <c r="F930" s="70">
        <f t="shared" ca="1" si="53"/>
        <v>51000</v>
      </c>
    </row>
    <row r="931" spans="1:10" ht="13.5" customHeight="1" x14ac:dyDescent="0.25">
      <c r="A931" s="77">
        <v>80101508</v>
      </c>
      <c r="B931" s="69" t="str">
        <f t="shared" ca="1" si="52"/>
        <v>Servicios de asesoramiento sobre  inteligencia empresarial</v>
      </c>
      <c r="C931" s="77" t="s">
        <v>1449</v>
      </c>
      <c r="D931" s="77">
        <v>1</v>
      </c>
      <c r="E931" s="71">
        <v>76500</v>
      </c>
      <c r="F931" s="70">
        <f t="shared" ca="1" si="53"/>
        <v>76500</v>
      </c>
    </row>
    <row r="932" spans="1:10" ht="14.1" customHeight="1" x14ac:dyDescent="0.25">
      <c r="A932" s="62">
        <v>80111712</v>
      </c>
      <c r="B932" s="69" t="str">
        <f t="shared" ca="1" si="52"/>
        <v>Especialistas en redes de tecnologías de la información permanentes</v>
      </c>
      <c r="C932" s="77" t="s">
        <v>1449</v>
      </c>
      <c r="D932" s="77">
        <v>1</v>
      </c>
      <c r="E932" s="71">
        <v>85000</v>
      </c>
      <c r="F932" s="70">
        <f t="shared" ca="1" si="53"/>
        <v>85000</v>
      </c>
    </row>
    <row r="933" spans="1:10" ht="13.5" customHeight="1" x14ac:dyDescent="0.25">
      <c r="A933" s="62">
        <v>80111712</v>
      </c>
      <c r="B933" s="69" t="str">
        <f t="shared" ca="1" si="52"/>
        <v>Especialistas en redes de tecnologías de la información permanentes</v>
      </c>
      <c r="C933" s="77" t="s">
        <v>1449</v>
      </c>
      <c r="D933" s="77">
        <v>1</v>
      </c>
      <c r="E933" s="71">
        <v>92000</v>
      </c>
      <c r="F933" s="70">
        <f t="shared" ca="1" si="53"/>
        <v>92000</v>
      </c>
    </row>
    <row r="934" spans="1:10" ht="13.5" customHeight="1" x14ac:dyDescent="0.25">
      <c r="A934" s="92">
        <v>43211502</v>
      </c>
      <c r="B934" s="69" t="str">
        <f t="shared" ca="1" si="52"/>
        <v>Servidores de computador de gama alta</v>
      </c>
      <c r="C934" s="77" t="s">
        <v>1449</v>
      </c>
      <c r="D934" s="77">
        <v>1</v>
      </c>
      <c r="E934" s="71">
        <v>87000</v>
      </c>
      <c r="F934" s="70">
        <f t="shared" ca="1" si="53"/>
        <v>87000</v>
      </c>
    </row>
    <row r="935" spans="1:10" ht="13.5" customHeight="1" x14ac:dyDescent="0.25">
      <c r="A935" s="62">
        <v>43232103</v>
      </c>
      <c r="B935" s="69" t="str">
        <f t="shared" ca="1" si="52"/>
        <v>Software de creación y edición de video</v>
      </c>
      <c r="C935" s="77" t="s">
        <v>1449</v>
      </c>
      <c r="D935" s="77">
        <v>1</v>
      </c>
      <c r="E935" s="71">
        <v>70000</v>
      </c>
      <c r="F935" s="70">
        <f t="shared" ca="1" si="53"/>
        <v>70000</v>
      </c>
    </row>
    <row r="936" spans="1:10" ht="33.75" customHeight="1" x14ac:dyDescent="0.2">
      <c r="A936" s="62">
        <v>86101808</v>
      </c>
      <c r="B936" s="69" t="str">
        <f t="shared" ca="1" si="52"/>
        <v>Servicios de formación de recursos humanos para el sector  público</v>
      </c>
      <c r="C936" s="77" t="s">
        <v>1449</v>
      </c>
      <c r="D936" s="77">
        <v>1</v>
      </c>
      <c r="E936" s="71">
        <v>56000</v>
      </c>
      <c r="F936" s="70">
        <f t="shared" ca="1" si="53"/>
        <v>56000</v>
      </c>
      <c r="G936" s="45"/>
      <c r="H936" s="45"/>
      <c r="I936" s="45"/>
      <c r="J936" s="45"/>
    </row>
    <row r="937" spans="1:10" ht="13.5" customHeight="1" x14ac:dyDescent="0.2">
      <c r="A937" s="92">
        <v>81141801</v>
      </c>
      <c r="B937" s="69" t="str">
        <f t="shared" ca="1" si="52"/>
        <v>Análisis de riesgo o seguridad</v>
      </c>
      <c r="C937" s="77" t="s">
        <v>1449</v>
      </c>
      <c r="D937" s="77">
        <v>1</v>
      </c>
      <c r="E937" s="71">
        <v>50000</v>
      </c>
      <c r="F937" s="70">
        <f t="shared" ca="1" si="53"/>
        <v>50000</v>
      </c>
      <c r="G937" s="45"/>
      <c r="H937" s="45"/>
      <c r="I937" s="45"/>
      <c r="J937" s="45"/>
    </row>
    <row r="938" spans="1:10" ht="14.1" customHeight="1" x14ac:dyDescent="0.2">
      <c r="A938" s="79">
        <v>86101701</v>
      </c>
      <c r="B938" s="69" t="str">
        <f t="shared" ca="1" si="52"/>
        <v>Servicios de formación profesional en comunicaciones</v>
      </c>
      <c r="C938" s="77" t="s">
        <v>1449</v>
      </c>
      <c r="D938" s="77">
        <v>1</v>
      </c>
      <c r="E938" s="71">
        <v>47600</v>
      </c>
      <c r="F938" s="70">
        <f t="shared" ca="1" si="53"/>
        <v>47600</v>
      </c>
      <c r="G938" s="45"/>
      <c r="H938" s="45"/>
      <c r="I938" s="45"/>
      <c r="J938" s="45"/>
    </row>
    <row r="939" spans="1:10" ht="14.1" customHeight="1" x14ac:dyDescent="0.2">
      <c r="A939" s="79">
        <v>60121011</v>
      </c>
      <c r="B939" s="69" t="str">
        <f t="shared" ca="1" si="52"/>
        <v>Fotografías</v>
      </c>
      <c r="C939" s="77" t="s">
        <v>1449</v>
      </c>
      <c r="D939" s="77">
        <v>1</v>
      </c>
      <c r="E939" s="71">
        <v>19500</v>
      </c>
      <c r="F939" s="70">
        <f t="shared" ca="1" si="53"/>
        <v>19500</v>
      </c>
      <c r="G939" s="45"/>
      <c r="H939" s="45"/>
      <c r="I939" s="45"/>
      <c r="J939" s="45"/>
    </row>
    <row r="940" spans="1:10" ht="13.5" customHeight="1" x14ac:dyDescent="0.2">
      <c r="A940" s="79">
        <v>24141515</v>
      </c>
      <c r="B940" s="69" t="str">
        <f t="shared" ca="1" si="52"/>
        <v>Red de protección</v>
      </c>
      <c r="C940" s="77" t="s">
        <v>1449</v>
      </c>
      <c r="D940" s="77">
        <v>1</v>
      </c>
      <c r="E940" s="71">
        <v>85000</v>
      </c>
      <c r="F940" s="70">
        <f t="shared" ca="1" si="53"/>
        <v>85000</v>
      </c>
      <c r="G940" s="45"/>
      <c r="H940" s="45"/>
      <c r="I940" s="45"/>
      <c r="J940" s="45"/>
    </row>
    <row r="941" spans="1:10" ht="14.1" customHeight="1" x14ac:dyDescent="0.2">
      <c r="A941" s="79"/>
      <c r="B941" s="69" t="str">
        <f t="shared" ca="1" si="52"/>
        <v/>
      </c>
      <c r="C941" s="77"/>
      <c r="D941" s="77"/>
      <c r="E941" s="71"/>
      <c r="F941" s="70">
        <f t="shared" ca="1" si="53"/>
        <v>0</v>
      </c>
      <c r="G941" s="45"/>
      <c r="H941" s="45"/>
      <c r="I941" s="45"/>
      <c r="J941" s="45"/>
    </row>
    <row r="942" spans="1:10" ht="14.1" customHeight="1" x14ac:dyDescent="0.2">
      <c r="A942" s="45"/>
      <c r="B942" s="45"/>
      <c r="C942" s="45"/>
      <c r="D942" s="45"/>
      <c r="E942" s="73" t="s">
        <v>12550</v>
      </c>
      <c r="F942" s="74">
        <f ca="1">SUM(Table337[MONTO TOTAL ESTIMADO])</f>
        <v>835600</v>
      </c>
      <c r="G942" s="45"/>
      <c r="H942" s="45"/>
      <c r="I942" s="45"/>
      <c r="J942" s="45"/>
    </row>
    <row r="943" spans="1:10" ht="14.1" customHeight="1" thickBot="1" x14ac:dyDescent="0.25">
      <c r="A943" s="81"/>
      <c r="B943" s="69"/>
      <c r="C943" s="78"/>
      <c r="D943" s="77"/>
      <c r="E943" s="71"/>
      <c r="F943" s="70"/>
      <c r="G943" s="45"/>
      <c r="H943" s="45"/>
      <c r="I943" s="45"/>
      <c r="J943" s="45"/>
    </row>
    <row r="944" spans="1:10" ht="13.5" customHeight="1" thickBot="1" x14ac:dyDescent="0.25">
      <c r="A944" s="64" t="s">
        <v>16382</v>
      </c>
      <c r="B944" s="64" t="s">
        <v>161</v>
      </c>
      <c r="C944" s="64" t="s">
        <v>11723</v>
      </c>
      <c r="D944" s="64" t="s">
        <v>14378</v>
      </c>
      <c r="E944" s="64" t="s">
        <v>10961</v>
      </c>
      <c r="F944" s="64" t="s">
        <v>11094</v>
      </c>
      <c r="G944" s="45"/>
      <c r="H944" s="45"/>
      <c r="I944" s="45"/>
      <c r="J944" s="45"/>
    </row>
    <row r="945" spans="1:10" ht="13.5" customHeight="1" thickBot="1" x14ac:dyDescent="0.25">
      <c r="A945" s="66" t="s">
        <v>18850</v>
      </c>
      <c r="B945" s="66" t="s">
        <v>18851</v>
      </c>
      <c r="C945" s="66" t="s">
        <v>17798</v>
      </c>
      <c r="D945" s="66" t="s">
        <v>18846</v>
      </c>
      <c r="E945" s="66" t="s">
        <v>18834</v>
      </c>
      <c r="F945" s="66"/>
      <c r="G945" s="45"/>
      <c r="H945" s="45" t="str">
        <f>C945</f>
        <v>Bienes</v>
      </c>
      <c r="I945" s="45" t="str">
        <f>E945</f>
        <v>Si</v>
      </c>
      <c r="J945" s="45" t="str">
        <f>D945</f>
        <v>Compra Menor</v>
      </c>
    </row>
    <row r="946" spans="1:10" ht="13.5" customHeight="1" thickBot="1" x14ac:dyDescent="0.3">
      <c r="A946" s="106" t="s">
        <v>14828</v>
      </c>
      <c r="B946" s="67" t="s">
        <v>8528</v>
      </c>
      <c r="C946" s="76">
        <v>42921</v>
      </c>
      <c r="D946" s="106" t="s">
        <v>9385</v>
      </c>
      <c r="E946" s="67" t="s">
        <v>13093</v>
      </c>
      <c r="F946" s="66" t="s">
        <v>3080</v>
      </c>
    </row>
    <row r="947" spans="1:10" ht="13.5" customHeight="1" thickBot="1" x14ac:dyDescent="0.3">
      <c r="A947" s="107"/>
      <c r="B947" s="67" t="s">
        <v>1786</v>
      </c>
      <c r="C947" s="91">
        <f>IF(C946="","",IF(AND(MONTH(C946)&gt;=1,MONTH(C946)&lt;=3),1,IF(AND(MONTH(C946)&gt;=4,MONTH(C946)&lt;=6),2,IF(AND(MONTH(C946)&gt;=7,MONTH(C946)&lt;=9),3,4))))</f>
        <v>3</v>
      </c>
      <c r="D947" s="107"/>
      <c r="E947" s="67" t="s">
        <v>2417</v>
      </c>
      <c r="F947" s="66" t="s">
        <v>11111</v>
      </c>
    </row>
    <row r="948" spans="1:10" ht="13.5" customHeight="1" thickBot="1" x14ac:dyDescent="0.3">
      <c r="A948" s="107"/>
      <c r="B948" s="67" t="s">
        <v>12942</v>
      </c>
      <c r="C948" s="76">
        <v>42928</v>
      </c>
      <c r="D948" s="107"/>
      <c r="E948" s="67" t="s">
        <v>3073</v>
      </c>
      <c r="F948" s="66" t="s">
        <v>11111</v>
      </c>
    </row>
    <row r="949" spans="1:10" ht="13.5" customHeight="1" thickBot="1" x14ac:dyDescent="0.3">
      <c r="A949" s="107"/>
      <c r="B949" s="67" t="s">
        <v>1786</v>
      </c>
      <c r="C949" s="91">
        <f>IF(C948="","",IF(AND(MONTH(C948)&gt;=1,MONTH(C948)&lt;=3),1,IF(AND(MONTH(C948)&gt;=4,MONTH(C948)&lt;=6),2,IF(AND(MONTH(C948)&gt;=7,MONTH(C948)&lt;=9),3,4))))</f>
        <v>3</v>
      </c>
      <c r="D949" s="107"/>
      <c r="E949" s="67" t="s">
        <v>13192</v>
      </c>
      <c r="F949" s="66" t="s">
        <v>11111</v>
      </c>
    </row>
    <row r="950" spans="1:10" ht="14.1" customHeight="1" thickBot="1" x14ac:dyDescent="0.25">
      <c r="A950" s="45"/>
      <c r="B950" s="45"/>
      <c r="C950" s="45"/>
      <c r="D950" s="45"/>
      <c r="E950" s="45"/>
      <c r="F950" s="45"/>
    </row>
    <row r="951" spans="1:10" ht="13.5" customHeight="1" thickBot="1" x14ac:dyDescent="0.3">
      <c r="A951" s="72" t="s">
        <v>15735</v>
      </c>
      <c r="B951" s="72" t="s">
        <v>16146</v>
      </c>
      <c r="C951" s="72" t="s">
        <v>15641</v>
      </c>
      <c r="D951" s="72" t="s">
        <v>15251</v>
      </c>
      <c r="E951" s="72" t="s">
        <v>6932</v>
      </c>
      <c r="F951" s="72" t="s">
        <v>15280</v>
      </c>
    </row>
    <row r="952" spans="1:10" ht="13.5" customHeight="1" x14ac:dyDescent="0.25">
      <c r="A952" s="79">
        <v>80101604</v>
      </c>
      <c r="B952" s="69" t="str">
        <f t="shared" ref="B952:B959" ca="1" si="54">IFERROR(INDEX(UNSPSCDes,MATCH(INDIRECT(ADDRESS(ROW(),COLUMN()-1,4)),UNSPSCCode,0)),"")</f>
        <v>Planificación o administración de proyectos</v>
      </c>
      <c r="C952" s="77" t="s">
        <v>1449</v>
      </c>
      <c r="D952" s="77">
        <v>1</v>
      </c>
      <c r="E952" s="71">
        <v>80000</v>
      </c>
      <c r="F952" s="70">
        <f t="shared" ref="F952:F959" ca="1" si="55">INDIRECT(ADDRESS(ROW(),COLUMN()-2,4))*INDIRECT(ADDRESS(ROW(),COLUMN()-1,4))</f>
        <v>80000</v>
      </c>
    </row>
    <row r="953" spans="1:10" ht="14.1" customHeight="1" x14ac:dyDescent="0.25">
      <c r="A953" s="79">
        <v>14111533</v>
      </c>
      <c r="B953" s="69" t="str">
        <f t="shared" ca="1" si="54"/>
        <v>Papel cuadernillos o formularios de exámenes</v>
      </c>
      <c r="C953" s="77" t="s">
        <v>1449</v>
      </c>
      <c r="D953" s="77">
        <v>1</v>
      </c>
      <c r="E953" s="71">
        <v>80000</v>
      </c>
      <c r="F953" s="70">
        <f t="shared" ca="1" si="55"/>
        <v>80000</v>
      </c>
    </row>
    <row r="954" spans="1:10" ht="14.1" customHeight="1" x14ac:dyDescent="0.25">
      <c r="A954" s="79">
        <v>20121907</v>
      </c>
      <c r="B954" s="69" t="str">
        <f t="shared" ca="1" si="54"/>
        <v>Equipos de registro de producción</v>
      </c>
      <c r="C954" s="77" t="s">
        <v>1449</v>
      </c>
      <c r="D954" s="77">
        <v>1</v>
      </c>
      <c r="E954" s="71">
        <v>256000</v>
      </c>
      <c r="F954" s="70">
        <f t="shared" ca="1" si="55"/>
        <v>256000</v>
      </c>
    </row>
    <row r="955" spans="1:10" ht="33.75" customHeight="1" x14ac:dyDescent="0.2">
      <c r="A955" s="79">
        <v>80111508</v>
      </c>
      <c r="B955" s="69" t="str">
        <f t="shared" ca="1" si="54"/>
        <v>Programas de reconocimiento de servicios</v>
      </c>
      <c r="C955" s="77" t="s">
        <v>1449</v>
      </c>
      <c r="D955" s="77">
        <v>1</v>
      </c>
      <c r="E955" s="71">
        <v>32000</v>
      </c>
      <c r="F955" s="70">
        <f t="shared" ca="1" si="55"/>
        <v>32000</v>
      </c>
      <c r="G955" s="45"/>
      <c r="H955" s="45"/>
      <c r="I955" s="45"/>
      <c r="J955" s="45"/>
    </row>
    <row r="956" spans="1:10" ht="13.5" customHeight="1" x14ac:dyDescent="0.2">
      <c r="A956" s="81">
        <v>24141515</v>
      </c>
      <c r="B956" s="69" t="str">
        <f t="shared" ca="1" si="54"/>
        <v>Red de protección</v>
      </c>
      <c r="C956" s="77" t="s">
        <v>1449</v>
      </c>
      <c r="D956" s="77">
        <v>1</v>
      </c>
      <c r="E956" s="71">
        <v>14400</v>
      </c>
      <c r="F956" s="70">
        <f t="shared" ca="1" si="55"/>
        <v>14400</v>
      </c>
      <c r="G956" s="45"/>
      <c r="H956" s="45"/>
      <c r="I956" s="45"/>
      <c r="J956" s="45"/>
    </row>
    <row r="957" spans="1:10" ht="14.1" customHeight="1" x14ac:dyDescent="0.2">
      <c r="A957" s="79">
        <v>80111504</v>
      </c>
      <c r="B957" s="69" t="str">
        <f t="shared" ca="1" si="54"/>
        <v>Formación o desarrollo laboral</v>
      </c>
      <c r="C957" s="77" t="s">
        <v>1449</v>
      </c>
      <c r="D957" s="77">
        <v>1</v>
      </c>
      <c r="E957" s="71">
        <v>95200</v>
      </c>
      <c r="F957" s="70">
        <f t="shared" ca="1" si="55"/>
        <v>95200</v>
      </c>
      <c r="G957" s="45"/>
      <c r="H957" s="45"/>
      <c r="I957" s="45"/>
      <c r="J957" s="45"/>
    </row>
    <row r="958" spans="1:10" ht="14.1" customHeight="1" x14ac:dyDescent="0.2">
      <c r="A958" s="79">
        <v>73181303</v>
      </c>
      <c r="B958" s="69" t="str">
        <f t="shared" ca="1" si="54"/>
        <v>Servicios de normalización</v>
      </c>
      <c r="C958" s="77" t="s">
        <v>1449</v>
      </c>
      <c r="D958" s="77">
        <v>1</v>
      </c>
      <c r="E958" s="71">
        <v>128000</v>
      </c>
      <c r="F958" s="70">
        <f t="shared" ca="1" si="55"/>
        <v>128000</v>
      </c>
      <c r="G958" s="45"/>
      <c r="H958" s="45"/>
      <c r="I958" s="45"/>
      <c r="J958" s="45"/>
    </row>
    <row r="959" spans="1:10" ht="14.1" customHeight="1" x14ac:dyDescent="0.2">
      <c r="A959" s="62"/>
      <c r="B959" s="69" t="str">
        <f t="shared" ca="1" si="54"/>
        <v/>
      </c>
      <c r="C959" s="77"/>
      <c r="D959" s="77"/>
      <c r="E959" s="71"/>
      <c r="F959" s="70">
        <f t="shared" ca="1" si="55"/>
        <v>0</v>
      </c>
      <c r="G959" s="45"/>
      <c r="H959" s="45"/>
      <c r="I959" s="45"/>
      <c r="J959" s="45"/>
    </row>
    <row r="960" spans="1:10" ht="14.1" customHeight="1" x14ac:dyDescent="0.2">
      <c r="A960" s="45"/>
      <c r="B960" s="45"/>
      <c r="C960" s="45"/>
      <c r="D960" s="45"/>
      <c r="E960" s="73" t="s">
        <v>12550</v>
      </c>
      <c r="F960" s="74">
        <f ca="1">SUM(Table338[MONTO TOTAL ESTIMADO])</f>
        <v>685600</v>
      </c>
      <c r="G960" s="45"/>
      <c r="H960" s="45"/>
      <c r="I960" s="45"/>
      <c r="J960" s="45"/>
    </row>
    <row r="961" spans="1:10" ht="14.1" customHeight="1" thickBot="1" x14ac:dyDescent="0.25">
      <c r="A961" s="81"/>
      <c r="B961" s="69"/>
      <c r="C961" s="78"/>
      <c r="D961" s="77"/>
      <c r="E961" s="71"/>
      <c r="F961" s="70"/>
      <c r="G961" s="45"/>
      <c r="H961" s="45"/>
      <c r="I961" s="45"/>
      <c r="J961" s="45"/>
    </row>
    <row r="962" spans="1:10" ht="14.1" customHeight="1" thickBot="1" x14ac:dyDescent="0.25">
      <c r="A962" s="64" t="s">
        <v>16382</v>
      </c>
      <c r="B962" s="64" t="s">
        <v>161</v>
      </c>
      <c r="C962" s="64" t="s">
        <v>11723</v>
      </c>
      <c r="D962" s="64" t="s">
        <v>14378</v>
      </c>
      <c r="E962" s="64" t="s">
        <v>10961</v>
      </c>
      <c r="F962" s="64" t="s">
        <v>11094</v>
      </c>
      <c r="G962" s="45"/>
      <c r="H962" s="45"/>
      <c r="I962" s="45"/>
      <c r="J962" s="45"/>
    </row>
    <row r="963" spans="1:10" ht="13.5" customHeight="1" thickBot="1" x14ac:dyDescent="0.25">
      <c r="A963" s="66" t="s">
        <v>18850</v>
      </c>
      <c r="B963" s="66" t="s">
        <v>18851</v>
      </c>
      <c r="C963" s="66" t="s">
        <v>17798</v>
      </c>
      <c r="D963" s="66" t="s">
        <v>18846</v>
      </c>
      <c r="E963" s="66" t="s">
        <v>18834</v>
      </c>
      <c r="F963" s="66"/>
      <c r="G963" s="45"/>
      <c r="H963" s="45"/>
      <c r="I963" s="45"/>
      <c r="J963" s="45"/>
    </row>
    <row r="964" spans="1:10" ht="13.5" customHeight="1" thickBot="1" x14ac:dyDescent="0.25">
      <c r="A964" s="106" t="s">
        <v>14828</v>
      </c>
      <c r="B964" s="67" t="s">
        <v>8528</v>
      </c>
      <c r="C964" s="76">
        <v>43017</v>
      </c>
      <c r="D964" s="106" t="s">
        <v>9385</v>
      </c>
      <c r="E964" s="67" t="s">
        <v>13093</v>
      </c>
      <c r="F964" s="66" t="s">
        <v>3080</v>
      </c>
      <c r="G964" s="45"/>
      <c r="H964" s="45" t="str">
        <f>C963</f>
        <v>Bienes</v>
      </c>
      <c r="I964" s="45" t="str">
        <f>E963</f>
        <v>Si</v>
      </c>
      <c r="J964" s="45" t="str">
        <f>D963</f>
        <v>Compra Menor</v>
      </c>
    </row>
    <row r="965" spans="1:10" ht="13.5" customHeight="1" thickBot="1" x14ac:dyDescent="0.3">
      <c r="A965" s="107"/>
      <c r="B965" s="67" t="s">
        <v>1786</v>
      </c>
      <c r="C965" s="91">
        <f>IF(C964="","",IF(AND(MONTH(C964)&gt;=1,MONTH(C964)&lt;=3),1,IF(AND(MONTH(C964)&gt;=4,MONTH(C964)&lt;=6),2,IF(AND(MONTH(C964)&gt;=7,MONTH(C964)&lt;=9),3,4))))</f>
        <v>4</v>
      </c>
      <c r="D965" s="107"/>
      <c r="E965" s="67" t="s">
        <v>2417</v>
      </c>
      <c r="F965" s="66" t="s">
        <v>11111</v>
      </c>
    </row>
    <row r="966" spans="1:10" ht="14.1" customHeight="1" thickBot="1" x14ac:dyDescent="0.3">
      <c r="A966" s="107"/>
      <c r="B966" s="67" t="s">
        <v>12942</v>
      </c>
      <c r="C966" s="76">
        <v>43024</v>
      </c>
      <c r="D966" s="107"/>
      <c r="E966" s="67" t="s">
        <v>3073</v>
      </c>
      <c r="F966" s="66" t="s">
        <v>11111</v>
      </c>
    </row>
    <row r="967" spans="1:10" ht="13.5" customHeight="1" thickBot="1" x14ac:dyDescent="0.3">
      <c r="A967" s="107"/>
      <c r="B967" s="67" t="s">
        <v>1786</v>
      </c>
      <c r="C967" s="91">
        <f>IF(C966="","",IF(AND(MONTH(C966)&gt;=1,MONTH(C966)&lt;=3),1,IF(AND(MONTH(C966)&gt;=4,MONTH(C966)&lt;=6),2,IF(AND(MONTH(C966)&gt;=7,MONTH(C966)&lt;=9),3,4))))</f>
        <v>4</v>
      </c>
      <c r="D967" s="107"/>
      <c r="E967" s="67" t="s">
        <v>13192</v>
      </c>
      <c r="F967" s="66" t="s">
        <v>11111</v>
      </c>
    </row>
    <row r="968" spans="1:10" ht="14.1" customHeight="1" thickBot="1" x14ac:dyDescent="0.25">
      <c r="A968" s="45"/>
      <c r="B968" s="45"/>
      <c r="C968" s="45"/>
      <c r="D968" s="45"/>
      <c r="E968" s="45"/>
      <c r="F968" s="45"/>
    </row>
    <row r="969" spans="1:10" ht="14.1" customHeight="1" thickBot="1" x14ac:dyDescent="0.3">
      <c r="A969" s="72" t="s">
        <v>15735</v>
      </c>
      <c r="B969" s="72" t="s">
        <v>16146</v>
      </c>
      <c r="C969" s="72" t="s">
        <v>15641</v>
      </c>
      <c r="D969" s="72" t="s">
        <v>15251</v>
      </c>
      <c r="E969" s="72" t="s">
        <v>6932</v>
      </c>
      <c r="F969" s="72" t="s">
        <v>15280</v>
      </c>
    </row>
    <row r="970" spans="1:10" ht="33.75" customHeight="1" x14ac:dyDescent="0.2">
      <c r="A970" s="77">
        <v>86111604</v>
      </c>
      <c r="B970" s="69" t="str">
        <f ca="1">IFERROR(INDEX(UNSPSCDes,MATCH(INDIRECT(ADDRESS(ROW(),COLUMN()-1,4)),UNSPSCCode,0)),"")</f>
        <v>Educación para empleados</v>
      </c>
      <c r="C970" s="77" t="s">
        <v>1449</v>
      </c>
      <c r="D970" s="77">
        <v>1</v>
      </c>
      <c r="E970" s="71">
        <v>32000</v>
      </c>
      <c r="F970" s="70">
        <f ca="1">INDIRECT(ADDRESS(ROW(),COLUMN()-2,4))*INDIRECT(ADDRESS(ROW(),COLUMN()-1,4))</f>
        <v>32000</v>
      </c>
      <c r="G970" s="45"/>
      <c r="H970" s="45"/>
      <c r="I970" s="45"/>
      <c r="J970" s="45"/>
    </row>
    <row r="971" spans="1:10" ht="13.5" customHeight="1" x14ac:dyDescent="0.2">
      <c r="A971" s="77">
        <v>93151607</v>
      </c>
      <c r="B971" s="69" t="str">
        <f ca="1">IFERROR(INDEX(UNSPSCDes,MATCH(INDIRECT(ADDRESS(ROW(),COLUMN()-1,4)),UNSPSCCode,0)),"")</f>
        <v>Servicios gubernamentales de auditoría</v>
      </c>
      <c r="C971" s="77" t="s">
        <v>1449</v>
      </c>
      <c r="D971" s="77">
        <v>4</v>
      </c>
      <c r="E971" s="71">
        <v>30000</v>
      </c>
      <c r="F971" s="70">
        <f ca="1">INDIRECT(ADDRESS(ROW(),COLUMN()-2,4))*INDIRECT(ADDRESS(ROW(),COLUMN()-1,4))</f>
        <v>120000</v>
      </c>
      <c r="G971" s="45"/>
      <c r="H971" s="45"/>
      <c r="I971" s="45"/>
      <c r="J971" s="45"/>
    </row>
    <row r="972" spans="1:10" ht="14.1" customHeight="1" x14ac:dyDescent="0.2">
      <c r="A972" s="77">
        <v>82111901</v>
      </c>
      <c r="B972" s="69" t="str">
        <f ca="1">IFERROR(INDEX(UNSPSCDes,MATCH(INDIRECT(ADDRESS(ROW(),COLUMN()-1,4)),UNSPSCCode,0)),"")</f>
        <v>Servicios de comunicados de prensa</v>
      </c>
      <c r="C972" s="77" t="s">
        <v>1449</v>
      </c>
      <c r="D972" s="77">
        <v>1</v>
      </c>
      <c r="E972" s="71">
        <v>92500</v>
      </c>
      <c r="F972" s="70">
        <f ca="1">INDIRECT(ADDRESS(ROW(),COLUMN()-2,4))*INDIRECT(ADDRESS(ROW(),COLUMN()-1,4))</f>
        <v>92500</v>
      </c>
      <c r="G972" s="45"/>
      <c r="H972" s="45"/>
      <c r="I972" s="45"/>
      <c r="J972" s="45"/>
    </row>
    <row r="973" spans="1:10" ht="14.1" customHeight="1" x14ac:dyDescent="0.2">
      <c r="A973" s="79">
        <v>73181303</v>
      </c>
      <c r="B973" s="69" t="str">
        <f ca="1">IFERROR(INDEX(UNSPSCDes,MATCH(INDIRECT(ADDRESS(ROW(),COLUMN()-1,4)),UNSPSCCode,0)),"")</f>
        <v>Servicios de normalización</v>
      </c>
      <c r="C973" s="77" t="s">
        <v>1449</v>
      </c>
      <c r="D973" s="77">
        <v>1</v>
      </c>
      <c r="E973" s="71">
        <v>128000</v>
      </c>
      <c r="F973" s="70">
        <f ca="1">INDIRECT(ADDRESS(ROW(),COLUMN()-2,4))*INDIRECT(ADDRESS(ROW(),COLUMN()-1,4))</f>
        <v>128000</v>
      </c>
      <c r="G973" s="45"/>
      <c r="H973" s="45"/>
      <c r="I973" s="45"/>
      <c r="J973" s="45"/>
    </row>
    <row r="974" spans="1:10" ht="14.1" customHeight="1" x14ac:dyDescent="0.2">
      <c r="A974" s="77"/>
      <c r="B974" s="69" t="str">
        <f ca="1">IFERROR(INDEX(UNSPSCDes,MATCH(INDIRECT(ADDRESS(ROW(),COLUMN()-1,4)),UNSPSCCode,0)),"")</f>
        <v/>
      </c>
      <c r="C974" s="77"/>
      <c r="D974" s="77"/>
      <c r="E974" s="71"/>
      <c r="F974" s="70"/>
      <c r="G974" s="45"/>
      <c r="H974" s="45"/>
      <c r="I974" s="45"/>
      <c r="J974" s="45"/>
    </row>
    <row r="975" spans="1:10" ht="14.1" customHeight="1" x14ac:dyDescent="0.2">
      <c r="A975" s="45"/>
      <c r="B975" s="45"/>
      <c r="C975" s="45"/>
      <c r="D975" s="45"/>
      <c r="E975" s="73" t="s">
        <v>12550</v>
      </c>
      <c r="F975" s="74">
        <f ca="1">SUM(Table339[MONTO TOTAL ESTIMADO])</f>
        <v>372500</v>
      </c>
      <c r="G975" s="45"/>
      <c r="H975" s="45"/>
      <c r="I975" s="45"/>
      <c r="J975" s="45"/>
    </row>
    <row r="976" spans="1:10" ht="14.1" customHeight="1" thickBot="1" x14ac:dyDescent="0.25">
      <c r="A976" s="81"/>
      <c r="B976" s="69"/>
      <c r="C976" s="78"/>
      <c r="D976" s="77"/>
      <c r="E976" s="71"/>
      <c r="F976" s="70"/>
      <c r="G976" s="45"/>
      <c r="H976" s="45"/>
      <c r="I976" s="45"/>
      <c r="J976" s="45"/>
    </row>
    <row r="977" spans="1:10" ht="14.1" customHeight="1" thickBot="1" x14ac:dyDescent="0.25">
      <c r="A977" s="64" t="s">
        <v>16382</v>
      </c>
      <c r="B977" s="64" t="s">
        <v>161</v>
      </c>
      <c r="C977" s="64" t="s">
        <v>11723</v>
      </c>
      <c r="D977" s="64" t="s">
        <v>14378</v>
      </c>
      <c r="E977" s="64" t="s">
        <v>10961</v>
      </c>
      <c r="F977" s="64" t="s">
        <v>11094</v>
      </c>
      <c r="G977" s="45"/>
      <c r="H977" s="45"/>
      <c r="I977" s="45"/>
      <c r="J977" s="45"/>
    </row>
    <row r="978" spans="1:10" ht="13.5" customHeight="1" thickBot="1" x14ac:dyDescent="0.25">
      <c r="A978" s="66" t="s">
        <v>18852</v>
      </c>
      <c r="B978" s="66" t="s">
        <v>18853</v>
      </c>
      <c r="C978" s="66" t="s">
        <v>17798</v>
      </c>
      <c r="D978" s="66" t="s">
        <v>18854</v>
      </c>
      <c r="E978" s="66" t="s">
        <v>17854</v>
      </c>
      <c r="F978" s="66"/>
      <c r="G978" s="45"/>
      <c r="H978" s="45"/>
      <c r="I978" s="45"/>
      <c r="J978" s="45"/>
    </row>
    <row r="979" spans="1:10" ht="14.1" customHeight="1" thickBot="1" x14ac:dyDescent="0.25">
      <c r="A979" s="106" t="s">
        <v>14828</v>
      </c>
      <c r="B979" s="67" t="s">
        <v>8528</v>
      </c>
      <c r="C979" s="76">
        <v>42748</v>
      </c>
      <c r="D979" s="106" t="s">
        <v>9385</v>
      </c>
      <c r="E979" s="67" t="s">
        <v>13093</v>
      </c>
      <c r="F979" s="66" t="s">
        <v>3080</v>
      </c>
      <c r="G979" s="45"/>
      <c r="H979" s="45" t="str">
        <f>C978</f>
        <v>Bienes</v>
      </c>
      <c r="I979" s="45" t="str">
        <f>E978</f>
        <v>No</v>
      </c>
      <c r="J979" s="45" t="str">
        <f>D978</f>
        <v xml:space="preserve">Por Excepcion </v>
      </c>
    </row>
    <row r="980" spans="1:10" ht="14.1" customHeight="1" thickBot="1" x14ac:dyDescent="0.3">
      <c r="A980" s="107"/>
      <c r="B980" s="67" t="s">
        <v>1786</v>
      </c>
      <c r="C980" s="91">
        <f>IF(C979="","",IF(AND(MONTH(C979)&gt;=1,MONTH(C979)&lt;=3),1,IF(AND(MONTH(C979)&gt;=4,MONTH(C979)&lt;=6),2,IF(AND(MONTH(C979)&gt;=7,MONTH(C979)&lt;=9),3,4))))</f>
        <v>1</v>
      </c>
      <c r="D980" s="107"/>
      <c r="E980" s="67" t="s">
        <v>2417</v>
      </c>
      <c r="F980" s="66" t="s">
        <v>11111</v>
      </c>
    </row>
    <row r="981" spans="1:10" ht="33.75" customHeight="1" thickBot="1" x14ac:dyDescent="0.25">
      <c r="A981" s="107"/>
      <c r="B981" s="67" t="s">
        <v>12942</v>
      </c>
      <c r="C981" s="76">
        <v>42749</v>
      </c>
      <c r="D981" s="107"/>
      <c r="E981" s="67" t="s">
        <v>3073</v>
      </c>
      <c r="F981" s="66" t="s">
        <v>11111</v>
      </c>
      <c r="G981" s="45"/>
      <c r="H981" s="45"/>
      <c r="I981" s="45"/>
      <c r="J981" s="45"/>
    </row>
    <row r="982" spans="1:10" ht="13.5" customHeight="1" thickBot="1" x14ac:dyDescent="0.25">
      <c r="A982" s="107"/>
      <c r="B982" s="67" t="s">
        <v>1786</v>
      </c>
      <c r="C982" s="91">
        <f>IF(C981="","",IF(AND(MONTH(C981)&gt;=1,MONTH(C981)&lt;=3),1,IF(AND(MONTH(C981)&gt;=4,MONTH(C981)&lt;=6),2,IF(AND(MONTH(C981)&gt;=7,MONTH(C981)&lt;=9),3,4))))</f>
        <v>1</v>
      </c>
      <c r="D982" s="107"/>
      <c r="E982" s="67" t="s">
        <v>13192</v>
      </c>
      <c r="F982" s="66" t="s">
        <v>11111</v>
      </c>
      <c r="G982" s="45"/>
      <c r="H982" s="45"/>
      <c r="I982" s="45"/>
      <c r="J982" s="45"/>
    </row>
    <row r="983" spans="1:10" ht="14.1" customHeight="1" thickBot="1" x14ac:dyDescent="0.25">
      <c r="A983" s="45"/>
      <c r="B983" s="45"/>
      <c r="C983" s="45"/>
      <c r="D983" s="45"/>
      <c r="E983" s="45"/>
      <c r="F983" s="45"/>
      <c r="G983" s="45"/>
      <c r="H983" s="45"/>
      <c r="I983" s="45"/>
      <c r="J983" s="45"/>
    </row>
    <row r="984" spans="1:10" ht="14.1" customHeight="1" thickBot="1" x14ac:dyDescent="0.25">
      <c r="A984" s="72" t="s">
        <v>15735</v>
      </c>
      <c r="B984" s="72" t="s">
        <v>16146</v>
      </c>
      <c r="C984" s="72" t="s">
        <v>15641</v>
      </c>
      <c r="D984" s="72" t="s">
        <v>15251</v>
      </c>
      <c r="E984" s="72" t="s">
        <v>6932</v>
      </c>
      <c r="F984" s="72" t="s">
        <v>15280</v>
      </c>
      <c r="G984" s="45"/>
      <c r="H984" s="45"/>
      <c r="I984" s="45"/>
      <c r="J984" s="45"/>
    </row>
    <row r="985" spans="1:10" ht="14.1" customHeight="1" x14ac:dyDescent="0.2">
      <c r="A985" s="77">
        <v>82101504</v>
      </c>
      <c r="B985" s="69" t="str">
        <f ca="1">IFERROR(INDEX(UNSPSCDes,MATCH(INDIRECT(ADDRESS(ROW(),COLUMN()-1,4)),UNSPSCCode,0)),"")</f>
        <v>Publicidad en periódicos</v>
      </c>
      <c r="C985" s="77" t="s">
        <v>1449</v>
      </c>
      <c r="D985" s="77">
        <v>6</v>
      </c>
      <c r="E985" s="71">
        <v>300000</v>
      </c>
      <c r="F985" s="70">
        <f ca="1">INDIRECT(ADDRESS(ROW(),COLUMN()-2,4))*INDIRECT(ADDRESS(ROW(),COLUMN()-1,4))</f>
        <v>1800000</v>
      </c>
      <c r="G985" s="45"/>
      <c r="H985" s="45"/>
      <c r="I985" s="45"/>
      <c r="J985" s="45"/>
    </row>
    <row r="986" spans="1:10" ht="14.1" customHeight="1" x14ac:dyDescent="0.2">
      <c r="A986" s="62">
        <v>82101501</v>
      </c>
      <c r="B986" s="69" t="str">
        <f ca="1">IFERROR(INDEX(UNSPSCDes,MATCH(INDIRECT(ADDRESS(ROW(),COLUMN()-1,4)),UNSPSCCode,0)),"")</f>
        <v>Publicidad en vallas</v>
      </c>
      <c r="C986" s="77" t="s">
        <v>1449</v>
      </c>
      <c r="D986" s="77">
        <v>2</v>
      </c>
      <c r="E986" s="71">
        <v>25000</v>
      </c>
      <c r="F986" s="70">
        <f ca="1">INDIRECT(ADDRESS(ROW(),COLUMN()-2,4))*INDIRECT(ADDRESS(ROW(),COLUMN()-1,4))</f>
        <v>50000</v>
      </c>
      <c r="G986" s="45"/>
      <c r="H986" s="45"/>
      <c r="I986" s="45"/>
      <c r="J986" s="45"/>
    </row>
    <row r="987" spans="1:10" ht="14.1" customHeight="1" x14ac:dyDescent="0.2">
      <c r="A987" s="62">
        <v>82101601</v>
      </c>
      <c r="B987" s="69" t="str">
        <f ca="1">IFERROR(INDEX(UNSPSCDes,MATCH(INDIRECT(ADDRESS(ROW(),COLUMN()-1,4)),UNSPSCCode,0)),"")</f>
        <v>Publicidad en radio</v>
      </c>
      <c r="C987" s="77" t="s">
        <v>1449</v>
      </c>
      <c r="D987" s="77">
        <v>2</v>
      </c>
      <c r="E987" s="71">
        <v>400000</v>
      </c>
      <c r="F987" s="70">
        <f ca="1">INDIRECT(ADDRESS(ROW(),COLUMN()-2,4))*INDIRECT(ADDRESS(ROW(),COLUMN()-1,4))</f>
        <v>800000</v>
      </c>
      <c r="G987" s="45"/>
      <c r="H987" s="45"/>
      <c r="I987" s="45"/>
      <c r="J987" s="45"/>
    </row>
    <row r="988" spans="1:10" ht="14.1" customHeight="1" x14ac:dyDescent="0.2">
      <c r="A988" s="62">
        <v>82101602</v>
      </c>
      <c r="B988" s="69" t="str">
        <f ca="1">IFERROR(INDEX(UNSPSCDes,MATCH(INDIRECT(ADDRESS(ROW(),COLUMN()-1,4)),UNSPSCCode,0)),"")</f>
        <v>Publicidad en televisión</v>
      </c>
      <c r="C988" s="77" t="s">
        <v>1449</v>
      </c>
      <c r="D988" s="77">
        <v>2</v>
      </c>
      <c r="E988" s="71">
        <v>450000</v>
      </c>
      <c r="F988" s="70">
        <f ca="1">INDIRECT(ADDRESS(ROW(),COLUMN()-2,4))*INDIRECT(ADDRESS(ROW(),COLUMN()-1,4))</f>
        <v>900000</v>
      </c>
      <c r="G988" s="45"/>
      <c r="H988" s="45"/>
      <c r="I988" s="45"/>
      <c r="J988" s="45"/>
    </row>
    <row r="989" spans="1:10" ht="13.5" customHeight="1" x14ac:dyDescent="0.2">
      <c r="A989" s="62">
        <v>82101503</v>
      </c>
      <c r="B989" s="69" t="str">
        <f ca="1">IFERROR(INDEX(UNSPSCDes,MATCH(INDIRECT(ADDRESS(ROW(),COLUMN()-1,4)),UNSPSCCode,0)),"")</f>
        <v>Publicidad en revistas</v>
      </c>
      <c r="C989" s="77" t="s">
        <v>1449</v>
      </c>
      <c r="D989" s="77">
        <v>1</v>
      </c>
      <c r="E989" s="71">
        <v>85000</v>
      </c>
      <c r="F989" s="70">
        <f ca="1">INDIRECT(ADDRESS(ROW(),COLUMN()-2,4))*INDIRECT(ADDRESS(ROW(),COLUMN()-1,4))</f>
        <v>85000</v>
      </c>
      <c r="G989" s="45"/>
      <c r="H989" s="45"/>
      <c r="I989" s="45"/>
      <c r="J989" s="45"/>
    </row>
    <row r="990" spans="1:10" ht="14.1" customHeight="1" x14ac:dyDescent="0.2">
      <c r="A990" s="45"/>
      <c r="B990" s="45"/>
      <c r="C990" s="45"/>
      <c r="D990" s="45"/>
      <c r="E990" s="73" t="s">
        <v>12550</v>
      </c>
      <c r="F990" s="74">
        <f ca="1">SUM(Table340[MONTO TOTAL ESTIMADO])</f>
        <v>3635000</v>
      </c>
      <c r="G990" s="45"/>
      <c r="H990" s="45" t="str">
        <f>C993</f>
        <v>Bienes</v>
      </c>
      <c r="I990" s="45" t="str">
        <f>E993</f>
        <v>No</v>
      </c>
      <c r="J990" s="45" t="str">
        <f>D993</f>
        <v xml:space="preserve">Por Excepcion </v>
      </c>
    </row>
    <row r="991" spans="1:10" ht="14.1" customHeight="1" thickBot="1" x14ac:dyDescent="0.3">
      <c r="A991" s="81"/>
      <c r="B991" s="69"/>
      <c r="C991" s="78"/>
      <c r="D991" s="77"/>
      <c r="E991" s="71"/>
      <c r="F991" s="70"/>
    </row>
    <row r="992" spans="1:10" ht="33.75" customHeight="1" thickBot="1" x14ac:dyDescent="0.25">
      <c r="A992" s="64" t="s">
        <v>16382</v>
      </c>
      <c r="B992" s="64" t="s">
        <v>161</v>
      </c>
      <c r="C992" s="64" t="s">
        <v>11723</v>
      </c>
      <c r="D992" s="64" t="s">
        <v>14378</v>
      </c>
      <c r="E992" s="64" t="s">
        <v>10961</v>
      </c>
      <c r="F992" s="64" t="s">
        <v>11094</v>
      </c>
      <c r="G992" s="45"/>
      <c r="H992" s="45"/>
      <c r="I992" s="45"/>
      <c r="J992" s="45"/>
    </row>
    <row r="993" spans="1:10" ht="13.5" customHeight="1" thickBot="1" x14ac:dyDescent="0.25">
      <c r="A993" s="66" t="s">
        <v>18852</v>
      </c>
      <c r="B993" s="66" t="s">
        <v>18853</v>
      </c>
      <c r="C993" s="66" t="s">
        <v>17798</v>
      </c>
      <c r="D993" s="66" t="s">
        <v>18854</v>
      </c>
      <c r="E993" s="66" t="s">
        <v>17854</v>
      </c>
      <c r="F993" s="66"/>
      <c r="G993" s="45"/>
      <c r="H993" s="45"/>
      <c r="I993" s="45"/>
      <c r="J993" s="45"/>
    </row>
    <row r="994" spans="1:10" ht="14.1" customHeight="1" thickBot="1" x14ac:dyDescent="0.25">
      <c r="A994" s="106" t="s">
        <v>14828</v>
      </c>
      <c r="B994" s="67" t="s">
        <v>8528</v>
      </c>
      <c r="C994" s="76">
        <v>42837</v>
      </c>
      <c r="D994" s="106" t="s">
        <v>9385</v>
      </c>
      <c r="E994" s="67" t="s">
        <v>13093</v>
      </c>
      <c r="F994" s="66" t="s">
        <v>3080</v>
      </c>
      <c r="G994" s="45"/>
      <c r="H994" s="45"/>
      <c r="I994" s="45"/>
      <c r="J994" s="45"/>
    </row>
    <row r="995" spans="1:10" ht="14.1" customHeight="1" thickBot="1" x14ac:dyDescent="0.25">
      <c r="A995" s="107"/>
      <c r="B995" s="67" t="s">
        <v>1786</v>
      </c>
      <c r="C995" s="91">
        <f>IF(C994="","",IF(AND(MONTH(C994)&gt;=1,MONTH(C994)&lt;=3),1,IF(AND(MONTH(C994)&gt;=4,MONTH(C994)&lt;=6),2,IF(AND(MONTH(C994)&gt;=7,MONTH(C994)&lt;=9),3,4))))</f>
        <v>2</v>
      </c>
      <c r="D995" s="107"/>
      <c r="E995" s="67" t="s">
        <v>2417</v>
      </c>
      <c r="F995" s="66" t="s">
        <v>11111</v>
      </c>
      <c r="G995" s="45"/>
      <c r="H995" s="45"/>
      <c r="I995" s="45"/>
      <c r="J995" s="45"/>
    </row>
    <row r="996" spans="1:10" ht="14.1" customHeight="1" thickBot="1" x14ac:dyDescent="0.25">
      <c r="A996" s="107"/>
      <c r="B996" s="67" t="s">
        <v>12942</v>
      </c>
      <c r="C996" s="76">
        <v>42838</v>
      </c>
      <c r="D996" s="107"/>
      <c r="E996" s="67" t="s">
        <v>3073</v>
      </c>
      <c r="F996" s="66" t="s">
        <v>11111</v>
      </c>
      <c r="G996" s="45"/>
      <c r="H996" s="45"/>
      <c r="I996" s="45"/>
      <c r="J996" s="45"/>
    </row>
    <row r="997" spans="1:10" ht="14.1" customHeight="1" thickBot="1" x14ac:dyDescent="0.25">
      <c r="A997" s="107"/>
      <c r="B997" s="67" t="s">
        <v>1786</v>
      </c>
      <c r="C997" s="91">
        <f>IF(C996="","",IF(AND(MONTH(C996)&gt;=1,MONTH(C996)&lt;=3),1,IF(AND(MONTH(C996)&gt;=4,MONTH(C996)&lt;=6),2,IF(AND(MONTH(C996)&gt;=7,MONTH(C996)&lt;=9),3,4))))</f>
        <v>2</v>
      </c>
      <c r="D997" s="107"/>
      <c r="E997" s="67" t="s">
        <v>13192</v>
      </c>
      <c r="F997" s="66" t="s">
        <v>11111</v>
      </c>
      <c r="G997" s="45"/>
      <c r="H997" s="45"/>
      <c r="I997" s="45"/>
      <c r="J997" s="45"/>
    </row>
    <row r="998" spans="1:10" ht="14.1" customHeight="1" thickBot="1" x14ac:dyDescent="0.25">
      <c r="A998" s="45"/>
      <c r="B998" s="45"/>
      <c r="C998" s="45"/>
      <c r="D998" s="45"/>
      <c r="E998" s="45"/>
      <c r="F998" s="45"/>
      <c r="G998" s="45"/>
      <c r="H998" s="45"/>
      <c r="I998" s="45"/>
      <c r="J998" s="45"/>
    </row>
    <row r="999" spans="1:10" ht="14.1" customHeight="1" thickBot="1" x14ac:dyDescent="0.25">
      <c r="A999" s="72" t="s">
        <v>15735</v>
      </c>
      <c r="B999" s="72" t="s">
        <v>16146</v>
      </c>
      <c r="C999" s="72" t="s">
        <v>15641</v>
      </c>
      <c r="D999" s="72" t="s">
        <v>15251</v>
      </c>
      <c r="E999" s="72" t="s">
        <v>6932</v>
      </c>
      <c r="F999" s="72" t="s">
        <v>15280</v>
      </c>
      <c r="G999" s="45"/>
      <c r="H999" s="45"/>
      <c r="I999" s="45"/>
      <c r="J999" s="45"/>
    </row>
    <row r="1000" spans="1:10" ht="13.5" customHeight="1" x14ac:dyDescent="0.2">
      <c r="A1000" s="77">
        <v>82101504</v>
      </c>
      <c r="B1000" s="69" t="str">
        <f ca="1">IFERROR(INDEX(UNSPSCDes,MATCH(INDIRECT(ADDRESS(ROW(),COLUMN()-1,4)),UNSPSCCode,0)),"")</f>
        <v>Publicidad en periódicos</v>
      </c>
      <c r="C1000" s="77" t="s">
        <v>1449</v>
      </c>
      <c r="D1000" s="77">
        <v>3</v>
      </c>
      <c r="E1000" s="71">
        <v>300000</v>
      </c>
      <c r="F1000" s="70">
        <f ca="1">INDIRECT(ADDRESS(ROW(),COLUMN()-2,4))*INDIRECT(ADDRESS(ROW(),COLUMN()-1,4))</f>
        <v>900000</v>
      </c>
      <c r="G1000" s="45"/>
      <c r="H1000" s="45"/>
      <c r="I1000" s="45"/>
      <c r="J1000" s="45"/>
    </row>
    <row r="1001" spans="1:10" ht="14.1" customHeight="1" x14ac:dyDescent="0.2">
      <c r="A1001" s="62">
        <v>82101501</v>
      </c>
      <c r="B1001" s="69" t="str">
        <f ca="1">IFERROR(INDEX(UNSPSCDes,MATCH(INDIRECT(ADDRESS(ROW(),COLUMN()-1,4)),UNSPSCCode,0)),"")</f>
        <v>Publicidad en vallas</v>
      </c>
      <c r="C1001" s="77" t="s">
        <v>1449</v>
      </c>
      <c r="D1001" s="77">
        <v>2</v>
      </c>
      <c r="E1001" s="71">
        <v>25000</v>
      </c>
      <c r="F1001" s="70">
        <f ca="1">INDIRECT(ADDRESS(ROW(),COLUMN()-2,4))*INDIRECT(ADDRESS(ROW(),COLUMN()-1,4))</f>
        <v>50000</v>
      </c>
      <c r="G1001" s="45"/>
      <c r="H1001" s="45" t="str">
        <f>C1006</f>
        <v>Bienes</v>
      </c>
      <c r="I1001" s="45" t="str">
        <f>E1006</f>
        <v>No</v>
      </c>
      <c r="J1001" s="45" t="str">
        <f>D1006</f>
        <v xml:space="preserve">Por Excepcion </v>
      </c>
    </row>
    <row r="1002" spans="1:10" ht="14.1" customHeight="1" x14ac:dyDescent="0.25">
      <c r="A1002" s="62">
        <v>82101602</v>
      </c>
      <c r="B1002" s="69" t="str">
        <f ca="1">IFERROR(INDEX(UNSPSCDes,MATCH(INDIRECT(ADDRESS(ROW(),COLUMN()-1,4)),UNSPSCCode,0)),"")</f>
        <v>Publicidad en televisión</v>
      </c>
      <c r="C1002" s="77" t="s">
        <v>1449</v>
      </c>
      <c r="D1002" s="77">
        <v>1</v>
      </c>
      <c r="E1002" s="71">
        <v>450000</v>
      </c>
      <c r="F1002" s="70">
        <f ca="1">INDIRECT(ADDRESS(ROW(),COLUMN()-2,4))*INDIRECT(ADDRESS(ROW(),COLUMN()-1,4))</f>
        <v>450000</v>
      </c>
    </row>
    <row r="1003" spans="1:10" ht="33.75" customHeight="1" x14ac:dyDescent="0.2">
      <c r="A1003" s="45"/>
      <c r="B1003" s="45"/>
      <c r="C1003" s="45"/>
      <c r="D1003" s="45"/>
      <c r="E1003" s="73" t="s">
        <v>12550</v>
      </c>
      <c r="F1003" s="74">
        <f ca="1">SUM(Table341[MONTO TOTAL ESTIMADO])</f>
        <v>1400000</v>
      </c>
      <c r="G1003" s="45"/>
      <c r="H1003" s="45"/>
      <c r="I1003" s="45"/>
      <c r="J1003" s="45"/>
    </row>
    <row r="1004" spans="1:10" ht="13.5" customHeight="1" thickBot="1" x14ac:dyDescent="0.25">
      <c r="A1004" s="81"/>
      <c r="B1004" s="69"/>
      <c r="C1004" s="78"/>
      <c r="D1004" s="77"/>
      <c r="E1004" s="71"/>
      <c r="F1004" s="70"/>
      <c r="G1004" s="45"/>
      <c r="H1004" s="45"/>
      <c r="I1004" s="45"/>
      <c r="J1004" s="45"/>
    </row>
    <row r="1005" spans="1:10" ht="14.1" customHeight="1" thickBot="1" x14ac:dyDescent="0.25">
      <c r="A1005" s="64" t="s">
        <v>16382</v>
      </c>
      <c r="B1005" s="64" t="s">
        <v>161</v>
      </c>
      <c r="C1005" s="64" t="s">
        <v>11723</v>
      </c>
      <c r="D1005" s="64" t="s">
        <v>14378</v>
      </c>
      <c r="E1005" s="64" t="s">
        <v>10961</v>
      </c>
      <c r="F1005" s="64" t="s">
        <v>11094</v>
      </c>
      <c r="G1005" s="45"/>
      <c r="H1005" s="45"/>
      <c r="I1005" s="45"/>
      <c r="J1005" s="45"/>
    </row>
    <row r="1006" spans="1:10" ht="14.1" customHeight="1" thickBot="1" x14ac:dyDescent="0.25">
      <c r="A1006" s="66" t="s">
        <v>18852</v>
      </c>
      <c r="B1006" s="66" t="s">
        <v>18853</v>
      </c>
      <c r="C1006" s="66" t="s">
        <v>17798</v>
      </c>
      <c r="D1006" s="66" t="s">
        <v>18854</v>
      </c>
      <c r="E1006" s="66" t="s">
        <v>17854</v>
      </c>
      <c r="F1006" s="66"/>
      <c r="G1006" s="45"/>
      <c r="H1006" s="45"/>
      <c r="I1006" s="45"/>
      <c r="J1006" s="45"/>
    </row>
    <row r="1007" spans="1:10" ht="14.1" customHeight="1" thickBot="1" x14ac:dyDescent="0.25">
      <c r="A1007" s="106" t="s">
        <v>14828</v>
      </c>
      <c r="B1007" s="67" t="s">
        <v>8528</v>
      </c>
      <c r="C1007" s="76">
        <v>42927</v>
      </c>
      <c r="D1007" s="106" t="s">
        <v>9385</v>
      </c>
      <c r="E1007" s="67" t="s">
        <v>13093</v>
      </c>
      <c r="F1007" s="66" t="s">
        <v>3080</v>
      </c>
      <c r="G1007" s="45"/>
      <c r="H1007" s="45"/>
      <c r="I1007" s="45"/>
      <c r="J1007" s="45"/>
    </row>
    <row r="1008" spans="1:10" ht="14.1" customHeight="1" thickBot="1" x14ac:dyDescent="0.25">
      <c r="A1008" s="107"/>
      <c r="B1008" s="67" t="s">
        <v>1786</v>
      </c>
      <c r="C1008" s="91">
        <f>IF(C1007="","",IF(AND(MONTH(C1007)&gt;=1,MONTH(C1007)&lt;=3),1,IF(AND(MONTH(C1007)&gt;=4,MONTH(C1007)&lt;=6),2,IF(AND(MONTH(C1007)&gt;=7,MONTH(C1007)&lt;=9),3,4))))</f>
        <v>3</v>
      </c>
      <c r="D1008" s="107"/>
      <c r="E1008" s="67" t="s">
        <v>2417</v>
      </c>
      <c r="F1008" s="66" t="s">
        <v>11111</v>
      </c>
      <c r="G1008" s="45"/>
      <c r="H1008" s="45"/>
      <c r="I1008" s="45"/>
      <c r="J1008" s="45"/>
    </row>
    <row r="1009" spans="1:10" ht="14.1" customHeight="1" thickBot="1" x14ac:dyDescent="0.25">
      <c r="A1009" s="107"/>
      <c r="B1009" s="67" t="s">
        <v>12942</v>
      </c>
      <c r="C1009" s="76">
        <v>42928</v>
      </c>
      <c r="D1009" s="107"/>
      <c r="E1009" s="67" t="s">
        <v>3073</v>
      </c>
      <c r="F1009" s="66" t="s">
        <v>11111</v>
      </c>
      <c r="G1009" s="45"/>
      <c r="H1009" s="45"/>
      <c r="I1009" s="45"/>
      <c r="J1009" s="45"/>
    </row>
    <row r="1010" spans="1:10" ht="14.1" customHeight="1" thickBot="1" x14ac:dyDescent="0.25">
      <c r="A1010" s="107"/>
      <c r="B1010" s="67" t="s">
        <v>1786</v>
      </c>
      <c r="C1010" s="91">
        <f>IF(C1009="","",IF(AND(MONTH(C1009)&gt;=1,MONTH(C1009)&lt;=3),1,IF(AND(MONTH(C1009)&gt;=4,MONTH(C1009)&lt;=6),2,IF(AND(MONTH(C1009)&gt;=7,MONTH(C1009)&lt;=9),3,4))))</f>
        <v>3</v>
      </c>
      <c r="D1010" s="107"/>
      <c r="E1010" s="67" t="s">
        <v>13192</v>
      </c>
      <c r="F1010" s="66" t="s">
        <v>11111</v>
      </c>
      <c r="G1010" s="45"/>
      <c r="H1010" s="45"/>
      <c r="I1010" s="45"/>
      <c r="J1010" s="45"/>
    </row>
    <row r="1011" spans="1:10" ht="13.5" customHeight="1" thickBot="1" x14ac:dyDescent="0.25">
      <c r="A1011" s="45"/>
      <c r="B1011" s="45"/>
      <c r="C1011" s="45"/>
      <c r="D1011" s="45"/>
      <c r="E1011" s="45"/>
      <c r="F1011" s="45"/>
      <c r="G1011" s="45"/>
      <c r="H1011" s="45"/>
      <c r="I1011" s="45"/>
      <c r="J1011" s="45"/>
    </row>
    <row r="1012" spans="1:10" ht="14.1" customHeight="1" thickBot="1" x14ac:dyDescent="0.25">
      <c r="A1012" s="72" t="s">
        <v>15735</v>
      </c>
      <c r="B1012" s="72" t="s">
        <v>16146</v>
      </c>
      <c r="C1012" s="72" t="s">
        <v>15641</v>
      </c>
      <c r="D1012" s="72" t="s">
        <v>15251</v>
      </c>
      <c r="E1012" s="72" t="s">
        <v>6932</v>
      </c>
      <c r="F1012" s="72" t="s">
        <v>15280</v>
      </c>
      <c r="G1012" s="45"/>
      <c r="H1012" s="45" t="str">
        <f>C1019</f>
        <v>Bienes</v>
      </c>
      <c r="I1012" s="45" t="str">
        <f>E1019</f>
        <v>No</v>
      </c>
      <c r="J1012" s="45" t="str">
        <f>D1019</f>
        <v xml:space="preserve">Por Excepcion </v>
      </c>
    </row>
    <row r="1013" spans="1:10" ht="14.1" customHeight="1" x14ac:dyDescent="0.25">
      <c r="A1013" s="77">
        <v>82101504</v>
      </c>
      <c r="B1013" s="69" t="str">
        <f ca="1">IFERROR(INDEX(UNSPSCDes,MATCH(INDIRECT(ADDRESS(ROW(),COLUMN()-1,4)),UNSPSCCode,0)),"")</f>
        <v>Publicidad en periódicos</v>
      </c>
      <c r="C1013" s="77" t="s">
        <v>1449</v>
      </c>
      <c r="D1013" s="77">
        <v>6</v>
      </c>
      <c r="E1013" s="71">
        <v>300000</v>
      </c>
      <c r="F1013" s="70">
        <f ca="1">INDIRECT(ADDRESS(ROW(),COLUMN()-2,4))*INDIRECT(ADDRESS(ROW(),COLUMN()-1,4))</f>
        <v>1800000</v>
      </c>
    </row>
    <row r="1014" spans="1:10" ht="33.75" customHeight="1" x14ac:dyDescent="0.2">
      <c r="A1014" s="62">
        <v>82101501</v>
      </c>
      <c r="B1014" s="69" t="str">
        <f ca="1">IFERROR(INDEX(UNSPSCDes,MATCH(INDIRECT(ADDRESS(ROW(),COLUMN()-1,4)),UNSPSCCode,0)),"")</f>
        <v>Publicidad en vallas</v>
      </c>
      <c r="C1014" s="77" t="s">
        <v>1449</v>
      </c>
      <c r="D1014" s="77">
        <v>2</v>
      </c>
      <c r="E1014" s="71">
        <v>25000</v>
      </c>
      <c r="F1014" s="70">
        <f ca="1">INDIRECT(ADDRESS(ROW(),COLUMN()-2,4))*INDIRECT(ADDRESS(ROW(),COLUMN()-1,4))</f>
        <v>50000</v>
      </c>
      <c r="G1014" s="45"/>
      <c r="H1014" s="45"/>
      <c r="I1014" s="45"/>
      <c r="J1014" s="45"/>
    </row>
    <row r="1015" spans="1:10" ht="13.5" customHeight="1" x14ac:dyDescent="0.2">
      <c r="A1015" s="77">
        <v>82101504</v>
      </c>
      <c r="B1015" s="69" t="str">
        <f ca="1">IFERROR(INDEX(UNSPSCDes,MATCH(INDIRECT(ADDRESS(ROW(),COLUMN()-1,4)),UNSPSCCode,0)),"")</f>
        <v>Publicidad en periódicos</v>
      </c>
      <c r="C1015" s="77" t="s">
        <v>1449</v>
      </c>
      <c r="D1015" s="77">
        <v>3</v>
      </c>
      <c r="E1015" s="71">
        <v>350000</v>
      </c>
      <c r="F1015" s="70">
        <f ca="1">INDIRECT(ADDRESS(ROW(),COLUMN()-2,4))*INDIRECT(ADDRESS(ROW(),COLUMN()-1,4))</f>
        <v>1050000</v>
      </c>
      <c r="G1015" s="45"/>
      <c r="H1015" s="45"/>
      <c r="I1015" s="45"/>
      <c r="J1015" s="45"/>
    </row>
    <row r="1016" spans="1:10" ht="14.1" customHeight="1" x14ac:dyDescent="0.2">
      <c r="A1016" s="45"/>
      <c r="B1016" s="45"/>
      <c r="C1016" s="45"/>
      <c r="D1016" s="45"/>
      <c r="E1016" s="73" t="s">
        <v>12550</v>
      </c>
      <c r="F1016" s="74">
        <f ca="1">SUM(Table342[MONTO TOTAL ESTIMADO])</f>
        <v>2900000</v>
      </c>
      <c r="G1016" s="45"/>
      <c r="H1016" s="45"/>
      <c r="I1016" s="45"/>
      <c r="J1016" s="45"/>
    </row>
    <row r="1017" spans="1:10" ht="14.1" customHeight="1" thickBot="1" x14ac:dyDescent="0.25">
      <c r="A1017" s="81"/>
      <c r="B1017" s="69"/>
      <c r="C1017" s="78"/>
      <c r="D1017" s="77"/>
      <c r="E1017" s="71"/>
      <c r="F1017" s="70"/>
      <c r="G1017" s="45"/>
      <c r="H1017" s="45"/>
      <c r="I1017" s="45"/>
      <c r="J1017" s="45"/>
    </row>
    <row r="1018" spans="1:10" ht="14.1" customHeight="1" thickBot="1" x14ac:dyDescent="0.25">
      <c r="A1018" s="64" t="s">
        <v>16382</v>
      </c>
      <c r="B1018" s="64" t="s">
        <v>161</v>
      </c>
      <c r="C1018" s="64" t="s">
        <v>11723</v>
      </c>
      <c r="D1018" s="64" t="s">
        <v>14378</v>
      </c>
      <c r="E1018" s="64" t="s">
        <v>10961</v>
      </c>
      <c r="F1018" s="64" t="s">
        <v>11094</v>
      </c>
      <c r="G1018" s="45"/>
      <c r="H1018" s="45"/>
      <c r="I1018" s="45"/>
      <c r="J1018" s="45"/>
    </row>
    <row r="1019" spans="1:10" ht="14.1" customHeight="1" thickBot="1" x14ac:dyDescent="0.25">
      <c r="A1019" s="66" t="s">
        <v>18852</v>
      </c>
      <c r="B1019" s="66" t="s">
        <v>18853</v>
      </c>
      <c r="C1019" s="66" t="s">
        <v>17798</v>
      </c>
      <c r="D1019" s="66" t="s">
        <v>18854</v>
      </c>
      <c r="E1019" s="66" t="s">
        <v>17854</v>
      </c>
      <c r="F1019" s="66"/>
      <c r="G1019" s="45"/>
      <c r="H1019" s="45"/>
      <c r="I1019" s="45"/>
      <c r="J1019" s="45"/>
    </row>
    <row r="1020" spans="1:10" ht="14.1" customHeight="1" thickBot="1" x14ac:dyDescent="0.25">
      <c r="A1020" s="106" t="s">
        <v>14828</v>
      </c>
      <c r="B1020" s="67" t="s">
        <v>8528</v>
      </c>
      <c r="C1020" s="76">
        <v>43026</v>
      </c>
      <c r="D1020" s="106" t="s">
        <v>9385</v>
      </c>
      <c r="E1020" s="67" t="s">
        <v>13093</v>
      </c>
      <c r="F1020" s="66" t="s">
        <v>3080</v>
      </c>
      <c r="G1020" s="45"/>
      <c r="H1020" s="45"/>
      <c r="I1020" s="45"/>
      <c r="J1020" s="45"/>
    </row>
    <row r="1021" spans="1:10" ht="14.1" customHeight="1" thickBot="1" x14ac:dyDescent="0.25">
      <c r="A1021" s="107"/>
      <c r="B1021" s="67" t="s">
        <v>1786</v>
      </c>
      <c r="C1021" s="91">
        <f>IF(C1020="","",IF(AND(MONTH(C1020)&gt;=1,MONTH(C1020)&lt;=3),1,IF(AND(MONTH(C1020)&gt;=4,MONTH(C1020)&lt;=6),2,IF(AND(MONTH(C1020)&gt;=7,MONTH(C1020)&lt;=9),3,4))))</f>
        <v>4</v>
      </c>
      <c r="D1021" s="107"/>
      <c r="E1021" s="67" t="s">
        <v>2417</v>
      </c>
      <c r="F1021" s="66" t="s">
        <v>11111</v>
      </c>
      <c r="G1021" s="45"/>
      <c r="H1021" s="45"/>
      <c r="I1021" s="45"/>
      <c r="J1021" s="45"/>
    </row>
    <row r="1022" spans="1:10" ht="14.1" customHeight="1" thickBot="1" x14ac:dyDescent="0.25">
      <c r="A1022" s="107"/>
      <c r="B1022" s="67" t="s">
        <v>12942</v>
      </c>
      <c r="C1022" s="76">
        <v>43027</v>
      </c>
      <c r="D1022" s="107"/>
      <c r="E1022" s="67" t="s">
        <v>3073</v>
      </c>
      <c r="F1022" s="66" t="s">
        <v>11111</v>
      </c>
      <c r="G1022" s="45"/>
      <c r="H1022" s="45"/>
      <c r="I1022" s="45"/>
      <c r="J1022" s="45"/>
    </row>
    <row r="1023" spans="1:10" ht="14.1" customHeight="1" thickBot="1" x14ac:dyDescent="0.25">
      <c r="A1023" s="107"/>
      <c r="B1023" s="67" t="s">
        <v>1786</v>
      </c>
      <c r="C1023" s="91">
        <f>IF(C1022="","",IF(AND(MONTH(C1022)&gt;=1,MONTH(C1022)&lt;=3),1,IF(AND(MONTH(C1022)&gt;=4,MONTH(C1022)&lt;=6),2,IF(AND(MONTH(C1022)&gt;=7,MONTH(C1022)&lt;=9),3,4))))</f>
        <v>4</v>
      </c>
      <c r="D1023" s="107"/>
      <c r="E1023" s="67" t="s">
        <v>13192</v>
      </c>
      <c r="F1023" s="66" t="s">
        <v>11111</v>
      </c>
      <c r="G1023" s="45"/>
      <c r="H1023" s="45" t="str">
        <f>C1031</f>
        <v>Bienes</v>
      </c>
      <c r="I1023" s="45" t="str">
        <f>E1031</f>
        <v>Si</v>
      </c>
      <c r="J1023" s="45" t="str">
        <f>D1031</f>
        <v>Comparación de Precio</v>
      </c>
    </row>
    <row r="1024" spans="1:10" ht="14.1" customHeight="1" thickBot="1" x14ac:dyDescent="0.25">
      <c r="A1024" s="45"/>
      <c r="B1024" s="45"/>
      <c r="C1024" s="45"/>
      <c r="D1024" s="45"/>
      <c r="E1024" s="45"/>
      <c r="F1024" s="45"/>
    </row>
    <row r="1025" spans="1:10" ht="14.1" customHeight="1" thickBot="1" x14ac:dyDescent="0.3">
      <c r="A1025" s="72" t="s">
        <v>15735</v>
      </c>
      <c r="B1025" s="72" t="s">
        <v>16146</v>
      </c>
      <c r="C1025" s="72" t="s">
        <v>15641</v>
      </c>
      <c r="D1025" s="72" t="s">
        <v>15251</v>
      </c>
      <c r="E1025" s="72" t="s">
        <v>6932</v>
      </c>
      <c r="F1025" s="72" t="s">
        <v>15280</v>
      </c>
    </row>
    <row r="1026" spans="1:10" ht="14.1" customHeight="1" x14ac:dyDescent="0.25">
      <c r="A1026" s="77">
        <v>82101504</v>
      </c>
      <c r="B1026" s="69" t="str">
        <f ca="1">IFERROR(INDEX(UNSPSCDes,MATCH(INDIRECT(ADDRESS(ROW(),COLUMN()-1,4)),UNSPSCCode,0)),"")</f>
        <v>Publicidad en periódicos</v>
      </c>
      <c r="C1026" s="77" t="s">
        <v>1449</v>
      </c>
      <c r="D1026" s="77">
        <v>4</v>
      </c>
      <c r="E1026" s="71">
        <v>300000</v>
      </c>
      <c r="F1026" s="70">
        <f ca="1">INDIRECT(ADDRESS(ROW(),COLUMN()-2,4))*INDIRECT(ADDRESS(ROW(),COLUMN()-1,4))</f>
        <v>1200000</v>
      </c>
    </row>
    <row r="1027" spans="1:10" ht="14.1" customHeight="1" x14ac:dyDescent="0.25">
      <c r="A1027" s="62">
        <v>82101501</v>
      </c>
      <c r="B1027" s="69" t="str">
        <f ca="1">IFERROR(INDEX(UNSPSCDes,MATCH(INDIRECT(ADDRESS(ROW(),COLUMN()-1,4)),UNSPSCCode,0)),"")</f>
        <v>Publicidad en vallas</v>
      </c>
      <c r="C1027" s="77" t="s">
        <v>1449</v>
      </c>
      <c r="D1027" s="77">
        <v>1</v>
      </c>
      <c r="E1027" s="71">
        <v>25000</v>
      </c>
      <c r="F1027" s="70">
        <f ca="1">INDIRECT(ADDRESS(ROW(),COLUMN()-2,4))*INDIRECT(ADDRESS(ROW(),COLUMN()-1,4))</f>
        <v>25000</v>
      </c>
    </row>
    <row r="1028" spans="1:10" ht="33.75" customHeight="1" x14ac:dyDescent="0.2">
      <c r="A1028" s="62"/>
      <c r="B1028" s="45"/>
      <c r="C1028" s="45"/>
      <c r="D1028" s="45"/>
      <c r="E1028" s="73" t="s">
        <v>12550</v>
      </c>
      <c r="F1028" s="74">
        <f ca="1">SUM(Table343[MONTO TOTAL ESTIMADO])</f>
        <v>1225000</v>
      </c>
      <c r="G1028" s="45"/>
      <c r="H1028" s="45"/>
      <c r="I1028" s="45"/>
      <c r="J1028" s="45"/>
    </row>
    <row r="1029" spans="1:10" ht="13.5" customHeight="1" thickBot="1" x14ac:dyDescent="0.25">
      <c r="A1029" s="81"/>
      <c r="B1029" s="69"/>
      <c r="C1029" s="78"/>
      <c r="D1029" s="77"/>
      <c r="E1029" s="71"/>
      <c r="F1029" s="70"/>
      <c r="G1029" s="45"/>
      <c r="H1029" s="45"/>
      <c r="I1029" s="45"/>
      <c r="J1029" s="45"/>
    </row>
    <row r="1030" spans="1:10" ht="14.1" customHeight="1" thickBot="1" x14ac:dyDescent="0.25">
      <c r="A1030" s="64" t="s">
        <v>16382</v>
      </c>
      <c r="B1030" s="64" t="s">
        <v>161</v>
      </c>
      <c r="C1030" s="64" t="s">
        <v>11723</v>
      </c>
      <c r="D1030" s="64" t="s">
        <v>14378</v>
      </c>
      <c r="E1030" s="64" t="s">
        <v>10961</v>
      </c>
      <c r="F1030" s="64" t="s">
        <v>11094</v>
      </c>
      <c r="G1030" s="45"/>
      <c r="H1030" s="45"/>
      <c r="I1030" s="45"/>
      <c r="J1030" s="45"/>
    </row>
    <row r="1031" spans="1:10" ht="14.1" customHeight="1" thickBot="1" x14ac:dyDescent="0.25">
      <c r="A1031" s="66" t="s">
        <v>18855</v>
      </c>
      <c r="B1031" s="66"/>
      <c r="C1031" s="66" t="s">
        <v>17798</v>
      </c>
      <c r="D1031" s="66" t="s">
        <v>18886</v>
      </c>
      <c r="E1031" s="66" t="s">
        <v>18834</v>
      </c>
      <c r="F1031" s="66"/>
      <c r="G1031" s="45"/>
      <c r="H1031" s="45"/>
      <c r="I1031" s="45"/>
      <c r="J1031" s="45"/>
    </row>
    <row r="1032" spans="1:10" ht="14.1" customHeight="1" thickBot="1" x14ac:dyDescent="0.25">
      <c r="A1032" s="106" t="s">
        <v>14828</v>
      </c>
      <c r="B1032" s="67" t="s">
        <v>8528</v>
      </c>
      <c r="C1032" s="76">
        <v>42747</v>
      </c>
      <c r="D1032" s="106" t="s">
        <v>9385</v>
      </c>
      <c r="E1032" s="67" t="s">
        <v>13093</v>
      </c>
      <c r="F1032" s="66" t="s">
        <v>3080</v>
      </c>
      <c r="G1032" s="45"/>
      <c r="H1032" s="45"/>
      <c r="I1032" s="45"/>
      <c r="J1032" s="45"/>
    </row>
    <row r="1033" spans="1:10" ht="14.1" customHeight="1" thickBot="1" x14ac:dyDescent="0.25">
      <c r="A1033" s="107"/>
      <c r="B1033" s="67" t="s">
        <v>1786</v>
      </c>
      <c r="C1033" s="91">
        <f>IF(C1032="","",IF(AND(MONTH(C1032)&gt;=1,MONTH(C1032)&lt;=3),1,IF(AND(MONTH(C1032)&gt;=4,MONTH(C1032)&lt;=6),2,IF(AND(MONTH(C1032)&gt;=7,MONTH(C1032)&lt;=9),3,4))))</f>
        <v>1</v>
      </c>
      <c r="D1033" s="107"/>
      <c r="E1033" s="67" t="s">
        <v>2417</v>
      </c>
      <c r="F1033" s="66" t="s">
        <v>11111</v>
      </c>
      <c r="G1033" s="45"/>
      <c r="H1033" s="45"/>
      <c r="I1033" s="45"/>
      <c r="J1033" s="45"/>
    </row>
    <row r="1034" spans="1:10" ht="14.1" customHeight="1" thickBot="1" x14ac:dyDescent="0.25">
      <c r="A1034" s="107"/>
      <c r="B1034" s="67" t="s">
        <v>12942</v>
      </c>
      <c r="C1034" s="76">
        <v>42750</v>
      </c>
      <c r="D1034" s="107"/>
      <c r="E1034" s="67" t="s">
        <v>3073</v>
      </c>
      <c r="F1034" s="66" t="s">
        <v>11111</v>
      </c>
      <c r="G1034" s="45"/>
      <c r="H1034" s="45"/>
      <c r="I1034" s="45"/>
      <c r="J1034" s="45"/>
    </row>
    <row r="1035" spans="1:10" ht="14.1" customHeight="1" thickBot="1" x14ac:dyDescent="0.25">
      <c r="A1035" s="107"/>
      <c r="B1035" s="67" t="s">
        <v>1786</v>
      </c>
      <c r="C1035" s="91">
        <f>IF(C1034="","",IF(AND(MONTH(C1034)&gt;=1,MONTH(C1034)&lt;=3),1,IF(AND(MONTH(C1034)&gt;=4,MONTH(C1034)&lt;=6),2,IF(AND(MONTH(C1034)&gt;=7,MONTH(C1034)&lt;=9),3,4))))</f>
        <v>1</v>
      </c>
      <c r="D1035" s="107"/>
      <c r="E1035" s="67" t="s">
        <v>13192</v>
      </c>
      <c r="F1035" s="66" t="s">
        <v>11111</v>
      </c>
      <c r="G1035" s="45"/>
      <c r="H1035" s="45"/>
      <c r="I1035" s="45"/>
      <c r="J1035" s="45"/>
    </row>
    <row r="1036" spans="1:10" ht="13.5" customHeight="1" thickBot="1" x14ac:dyDescent="0.25">
      <c r="A1036" s="45"/>
      <c r="B1036" s="45"/>
      <c r="C1036" s="45"/>
      <c r="D1036" s="45"/>
      <c r="E1036" s="66" t="s">
        <v>18834</v>
      </c>
      <c r="F1036" s="45"/>
      <c r="G1036" s="45"/>
      <c r="H1036" s="45"/>
      <c r="I1036" s="45"/>
      <c r="J1036" s="45"/>
    </row>
    <row r="1037" spans="1:10" ht="13.5" customHeight="1" thickBot="1" x14ac:dyDescent="0.25">
      <c r="A1037" s="72" t="s">
        <v>15735</v>
      </c>
      <c r="B1037" s="72" t="s">
        <v>16146</v>
      </c>
      <c r="C1037" s="72" t="s">
        <v>15641</v>
      </c>
      <c r="D1037" s="72" t="s">
        <v>15251</v>
      </c>
      <c r="E1037" s="72" t="s">
        <v>6932</v>
      </c>
      <c r="F1037" s="72" t="s">
        <v>15280</v>
      </c>
      <c r="G1037" s="45"/>
      <c r="H1037" s="45" t="str">
        <f>C1045</f>
        <v>Bienes</v>
      </c>
      <c r="I1037" s="45" t="str">
        <f>E1045</f>
        <v>Si</v>
      </c>
      <c r="J1037" s="45" t="str">
        <f>D1045</f>
        <v>Compra Menor</v>
      </c>
    </row>
    <row r="1038" spans="1:10" ht="14.1" customHeight="1" x14ac:dyDescent="0.25">
      <c r="A1038" s="62">
        <v>80141607</v>
      </c>
      <c r="B1038" s="69" t="str">
        <f ca="1">IFERROR(INDEX(UNSPSCDes,MATCH(INDIRECT(ADDRESS(ROW(),COLUMN()-1,4)),UNSPSCCode,0)),"")</f>
        <v>Gestión de eventos</v>
      </c>
      <c r="C1038" s="77" t="s">
        <v>1449</v>
      </c>
      <c r="D1038" s="77">
        <v>1</v>
      </c>
      <c r="E1038" s="71">
        <v>500000</v>
      </c>
      <c r="F1038" s="70">
        <f ca="1">INDIRECT(ADDRESS(ROW(),COLUMN()-2,4))*INDIRECT(ADDRESS(ROW(),COLUMN()-1,4))</f>
        <v>500000</v>
      </c>
    </row>
    <row r="1039" spans="1:10" ht="14.1" customHeight="1" x14ac:dyDescent="0.25">
      <c r="A1039" s="62">
        <v>80141902</v>
      </c>
      <c r="B1039" s="69" t="str">
        <f ca="1">IFERROR(INDEX(UNSPSCDes,MATCH(INDIRECT(ADDRESS(ROW(),COLUMN()-1,4)),UNSPSCCode,0)),"")</f>
        <v>Reuniones y eventos</v>
      </c>
      <c r="C1039" s="77"/>
      <c r="D1039" s="77">
        <v>2</v>
      </c>
      <c r="E1039" s="71">
        <v>350000</v>
      </c>
      <c r="F1039" s="70">
        <f ca="1">INDIRECT(ADDRESS(ROW(),COLUMN()-2,4))*INDIRECT(ADDRESS(ROW(),COLUMN()-1,4))</f>
        <v>700000</v>
      </c>
    </row>
    <row r="1040" spans="1:10" ht="33.75" customHeight="1" x14ac:dyDescent="0.2">
      <c r="A1040" s="77"/>
      <c r="B1040" s="69" t="str">
        <f ca="1">IFERROR(INDEX(UNSPSCDes,MATCH(INDIRECT(ADDRESS(ROW(),COLUMN()-1,4)),UNSPSCCode,0)),"")</f>
        <v/>
      </c>
      <c r="C1040" s="77"/>
      <c r="D1040" s="77"/>
      <c r="E1040" s="71"/>
      <c r="F1040" s="70">
        <f ca="1">INDIRECT(ADDRESS(ROW(),COLUMN()-2,4))*INDIRECT(ADDRESS(ROW(),COLUMN()-1,4))</f>
        <v>0</v>
      </c>
      <c r="G1040" s="45"/>
      <c r="H1040" s="45"/>
      <c r="I1040" s="45"/>
      <c r="J1040" s="45"/>
    </row>
    <row r="1041" spans="1:10" ht="13.5" customHeight="1" x14ac:dyDescent="0.2">
      <c r="A1041" s="77"/>
      <c r="B1041" s="69" t="str">
        <f ca="1">IFERROR(INDEX(UNSPSCDes,MATCH(INDIRECT(ADDRESS(ROW(),COLUMN()-1,4)),UNSPSCCode,0)),"")</f>
        <v/>
      </c>
      <c r="C1041" s="77"/>
      <c r="D1041" s="77"/>
      <c r="E1041" s="71"/>
      <c r="F1041" s="70"/>
      <c r="G1041" s="45"/>
      <c r="H1041" s="45"/>
      <c r="I1041" s="45"/>
      <c r="J1041" s="45"/>
    </row>
    <row r="1042" spans="1:10" ht="14.1" customHeight="1" x14ac:dyDescent="0.2">
      <c r="A1042" s="45"/>
      <c r="B1042" s="45"/>
      <c r="C1042" s="45"/>
      <c r="D1042" s="45"/>
      <c r="E1042" s="73" t="s">
        <v>12550</v>
      </c>
      <c r="F1042" s="74">
        <f ca="1">SUM(Table344[MONTO TOTAL ESTIMADO])</f>
        <v>1200000</v>
      </c>
      <c r="G1042" s="45"/>
      <c r="H1042" s="45"/>
      <c r="I1042" s="45"/>
      <c r="J1042" s="45"/>
    </row>
    <row r="1043" spans="1:10" ht="14.1" customHeight="1" thickBot="1" x14ac:dyDescent="0.25">
      <c r="A1043" s="81"/>
      <c r="B1043" s="69"/>
      <c r="C1043" s="78"/>
      <c r="D1043" s="77"/>
      <c r="E1043" s="71"/>
      <c r="F1043" s="70"/>
      <c r="G1043" s="45"/>
      <c r="H1043" s="45"/>
      <c r="I1043" s="45"/>
      <c r="J1043" s="45"/>
    </row>
    <row r="1044" spans="1:10" ht="14.1" customHeight="1" thickBot="1" x14ac:dyDescent="0.25">
      <c r="A1044" s="64" t="s">
        <v>16382</v>
      </c>
      <c r="B1044" s="64" t="s">
        <v>161</v>
      </c>
      <c r="C1044" s="64" t="s">
        <v>11723</v>
      </c>
      <c r="D1044" s="64" t="s">
        <v>14378</v>
      </c>
      <c r="E1044" s="64" t="s">
        <v>10961</v>
      </c>
      <c r="F1044" s="64" t="s">
        <v>11094</v>
      </c>
      <c r="G1044" s="45"/>
      <c r="H1044" s="45"/>
      <c r="I1044" s="45"/>
      <c r="J1044" s="45"/>
    </row>
    <row r="1045" spans="1:10" ht="14.1" customHeight="1" thickBot="1" x14ac:dyDescent="0.25">
      <c r="A1045" s="66" t="s">
        <v>18856</v>
      </c>
      <c r="B1045" s="66" t="s">
        <v>18857</v>
      </c>
      <c r="C1045" s="66" t="s">
        <v>17798</v>
      </c>
      <c r="D1045" s="66" t="s">
        <v>18846</v>
      </c>
      <c r="E1045" s="66" t="s">
        <v>18834</v>
      </c>
      <c r="F1045" s="66"/>
      <c r="G1045" s="45"/>
      <c r="H1045" s="45"/>
      <c r="I1045" s="45"/>
      <c r="J1045" s="45"/>
    </row>
    <row r="1046" spans="1:10" ht="14.1" customHeight="1" thickBot="1" x14ac:dyDescent="0.25">
      <c r="A1046" s="106" t="s">
        <v>14828</v>
      </c>
      <c r="B1046" s="67" t="s">
        <v>8528</v>
      </c>
      <c r="C1046" s="76">
        <v>42837</v>
      </c>
      <c r="D1046" s="106" t="s">
        <v>9385</v>
      </c>
      <c r="E1046" s="67" t="s">
        <v>13093</v>
      </c>
      <c r="F1046" s="66" t="s">
        <v>3080</v>
      </c>
      <c r="G1046" s="45"/>
      <c r="H1046" s="45"/>
      <c r="I1046" s="45"/>
      <c r="J1046" s="45"/>
    </row>
    <row r="1047" spans="1:10" ht="14.1" customHeight="1" thickBot="1" x14ac:dyDescent="0.25">
      <c r="A1047" s="107"/>
      <c r="B1047" s="67" t="s">
        <v>1786</v>
      </c>
      <c r="C1047" s="93">
        <f>IF(C1046="","",IF(AND(MONTH(C1046)&gt;=1,MONTH(C1046)&lt;=3),1,IF(AND(MONTH(C1046)&gt;=4,MONTH(C1046)&lt;=6),2,IF(AND(MONTH(C1046)&gt;=7,MONTH(C1046)&lt;=9),3,4))))</f>
        <v>2</v>
      </c>
      <c r="D1047" s="107"/>
      <c r="E1047" s="67" t="s">
        <v>2417</v>
      </c>
      <c r="F1047" s="66" t="s">
        <v>11111</v>
      </c>
      <c r="G1047" s="45"/>
      <c r="H1047" s="45"/>
      <c r="I1047" s="45"/>
      <c r="J1047" s="45"/>
    </row>
    <row r="1048" spans="1:10" ht="13.5" customHeight="1" thickBot="1" x14ac:dyDescent="0.25">
      <c r="A1048" s="107"/>
      <c r="B1048" s="67" t="s">
        <v>12942</v>
      </c>
      <c r="C1048" s="76">
        <v>42840</v>
      </c>
      <c r="D1048" s="107"/>
      <c r="E1048" s="67" t="s">
        <v>3073</v>
      </c>
      <c r="F1048" s="66" t="s">
        <v>11111</v>
      </c>
      <c r="G1048" s="45"/>
      <c r="H1048" s="45"/>
      <c r="I1048" s="45"/>
      <c r="J1048" s="45"/>
    </row>
    <row r="1049" spans="1:10" ht="14.1" customHeight="1" thickBot="1" x14ac:dyDescent="0.25">
      <c r="A1049" s="107"/>
      <c r="B1049" s="67" t="s">
        <v>1786</v>
      </c>
      <c r="C1049" s="93">
        <f>IF(C1048="","",IF(AND(MONTH(C1048)&gt;=1,MONTH(C1048)&lt;=3),1,IF(AND(MONTH(C1048)&gt;=4,MONTH(C1048)&lt;=6),2,IF(AND(MONTH(C1048)&gt;=7,MONTH(C1048)&lt;=9),3,4))))</f>
        <v>2</v>
      </c>
      <c r="D1049" s="107"/>
      <c r="E1049" s="67" t="s">
        <v>13192</v>
      </c>
      <c r="F1049" s="66" t="s">
        <v>11111</v>
      </c>
      <c r="G1049" s="45"/>
      <c r="H1049" s="45" t="str">
        <f>C1057</f>
        <v>Bienes</v>
      </c>
      <c r="I1049" s="45" t="str">
        <f>E1057</f>
        <v>Si</v>
      </c>
      <c r="J1049" s="45" t="str">
        <f>D1057</f>
        <v>Compra Menor</v>
      </c>
    </row>
    <row r="1050" spans="1:10" ht="14.1" customHeight="1" thickBot="1" x14ac:dyDescent="0.25">
      <c r="A1050" s="45"/>
      <c r="B1050" s="45"/>
      <c r="C1050" s="45"/>
      <c r="D1050" s="45"/>
      <c r="E1050" s="45"/>
      <c r="F1050" s="45"/>
    </row>
    <row r="1051" spans="1:10" ht="33.75" customHeight="1" thickBot="1" x14ac:dyDescent="0.25">
      <c r="A1051" s="72" t="s">
        <v>15735</v>
      </c>
      <c r="B1051" s="72" t="s">
        <v>16146</v>
      </c>
      <c r="C1051" s="72" t="s">
        <v>15641</v>
      </c>
      <c r="D1051" s="72" t="s">
        <v>15251</v>
      </c>
      <c r="E1051" s="72" t="s">
        <v>6932</v>
      </c>
      <c r="F1051" s="72" t="s">
        <v>15280</v>
      </c>
      <c r="G1051" s="45"/>
      <c r="H1051" s="45"/>
      <c r="I1051" s="45"/>
      <c r="J1051" s="45"/>
    </row>
    <row r="1052" spans="1:10" ht="13.5" customHeight="1" x14ac:dyDescent="0.2">
      <c r="A1052" s="79">
        <v>80141902</v>
      </c>
      <c r="B1052" s="69" t="str">
        <f ca="1">IFERROR(INDEX(UNSPSCDes,MATCH(INDIRECT(ADDRESS(ROW(),COLUMN()-1,4)),UNSPSCCode,0)),"")</f>
        <v>Reuniones y eventos</v>
      </c>
      <c r="C1052" s="77" t="s">
        <v>1449</v>
      </c>
      <c r="D1052" s="77">
        <v>1</v>
      </c>
      <c r="E1052" s="71">
        <v>400000</v>
      </c>
      <c r="F1052" s="70">
        <f ca="1">INDIRECT(ADDRESS(ROW(),COLUMN()-2,4))*INDIRECT(ADDRESS(ROW(),COLUMN()-1,4))</f>
        <v>400000</v>
      </c>
      <c r="G1052" s="45"/>
      <c r="H1052" s="45"/>
      <c r="I1052" s="45"/>
      <c r="J1052" s="45"/>
    </row>
    <row r="1053" spans="1:10" ht="14.1" customHeight="1" x14ac:dyDescent="0.2">
      <c r="A1053" s="62">
        <v>80141902</v>
      </c>
      <c r="B1053" s="69" t="str">
        <f ca="1">IFERROR(INDEX(UNSPSCDes,MATCH(INDIRECT(ADDRESS(ROW(),COLUMN()-1,4)),UNSPSCCode,0)),"")</f>
        <v>Reuniones y eventos</v>
      </c>
      <c r="C1053" s="77" t="s">
        <v>1449</v>
      </c>
      <c r="D1053" s="77">
        <v>1</v>
      </c>
      <c r="E1053" s="71">
        <v>350000</v>
      </c>
      <c r="F1053" s="70">
        <f ca="1">INDIRECT(ADDRESS(ROW(),COLUMN()-2,4))*INDIRECT(ADDRESS(ROW(),COLUMN()-1,4))</f>
        <v>350000</v>
      </c>
      <c r="G1053" s="45"/>
      <c r="H1053" s="45"/>
      <c r="I1053" s="45"/>
      <c r="J1053" s="45"/>
    </row>
    <row r="1054" spans="1:10" ht="14.1" customHeight="1" x14ac:dyDescent="0.2">
      <c r="A1054" s="45"/>
      <c r="B1054" s="45"/>
      <c r="C1054" s="45"/>
      <c r="D1054" s="45"/>
      <c r="E1054" s="73" t="s">
        <v>12550</v>
      </c>
      <c r="F1054" s="74">
        <f ca="1">SUM(Table345[MONTO TOTAL ESTIMADO])</f>
        <v>750000</v>
      </c>
      <c r="G1054" s="45"/>
      <c r="H1054" s="45"/>
      <c r="I1054" s="45"/>
      <c r="J1054" s="45"/>
    </row>
    <row r="1055" spans="1:10" ht="14.1" customHeight="1" thickBot="1" x14ac:dyDescent="0.25">
      <c r="A1055" s="81"/>
      <c r="B1055" s="69"/>
      <c r="C1055" s="78"/>
      <c r="D1055" s="77"/>
      <c r="E1055" s="71"/>
      <c r="F1055" s="70"/>
      <c r="G1055" s="45"/>
      <c r="H1055" s="45"/>
      <c r="I1055" s="45"/>
      <c r="J1055" s="45"/>
    </row>
    <row r="1056" spans="1:10" ht="14.1" customHeight="1" thickBot="1" x14ac:dyDescent="0.25">
      <c r="A1056" s="64" t="s">
        <v>16382</v>
      </c>
      <c r="B1056" s="64" t="s">
        <v>161</v>
      </c>
      <c r="C1056" s="64" t="s">
        <v>11723</v>
      </c>
      <c r="D1056" s="64" t="s">
        <v>14378</v>
      </c>
      <c r="E1056" s="64" t="s">
        <v>10961</v>
      </c>
      <c r="F1056" s="64" t="s">
        <v>11094</v>
      </c>
      <c r="G1056" s="45"/>
      <c r="H1056" s="45"/>
      <c r="I1056" s="45"/>
      <c r="J1056" s="45"/>
    </row>
    <row r="1057" spans="1:10" ht="14.1" customHeight="1" thickBot="1" x14ac:dyDescent="0.25">
      <c r="A1057" s="66" t="s">
        <v>18855</v>
      </c>
      <c r="B1057" s="66" t="s">
        <v>18888</v>
      </c>
      <c r="C1057" s="66" t="s">
        <v>17798</v>
      </c>
      <c r="D1057" s="66" t="s">
        <v>18846</v>
      </c>
      <c r="E1057" s="66" t="s">
        <v>18834</v>
      </c>
      <c r="F1057" s="66"/>
      <c r="G1057" s="45"/>
      <c r="H1057" s="45"/>
      <c r="I1057" s="45"/>
      <c r="J1057" s="45"/>
    </row>
    <row r="1058" spans="1:10" ht="14.1" customHeight="1" thickBot="1" x14ac:dyDescent="0.25">
      <c r="A1058" s="106" t="s">
        <v>14828</v>
      </c>
      <c r="B1058" s="67" t="s">
        <v>8528</v>
      </c>
      <c r="C1058" s="76">
        <v>42935</v>
      </c>
      <c r="D1058" s="106" t="s">
        <v>9385</v>
      </c>
      <c r="E1058" s="67" t="s">
        <v>13093</v>
      </c>
      <c r="F1058" s="66" t="s">
        <v>3080</v>
      </c>
      <c r="G1058" s="45"/>
      <c r="H1058" s="45"/>
      <c r="I1058" s="45"/>
      <c r="J1058" s="45"/>
    </row>
    <row r="1059" spans="1:10" ht="13.5" customHeight="1" thickBot="1" x14ac:dyDescent="0.25">
      <c r="A1059" s="107"/>
      <c r="B1059" s="67" t="s">
        <v>1786</v>
      </c>
      <c r="C1059" s="93">
        <f>IF(C1058="","",IF(AND(MONTH(C1058)&gt;=1,MONTH(C1058)&lt;=3),1,IF(AND(MONTH(C1058)&gt;=4,MONTH(C1058)&lt;=6),2,IF(AND(MONTH(C1058)&gt;=7,MONTH(C1058)&lt;=9),3,4))))</f>
        <v>3</v>
      </c>
      <c r="D1059" s="107"/>
      <c r="E1059" s="67" t="s">
        <v>2417</v>
      </c>
      <c r="F1059" s="66" t="s">
        <v>11111</v>
      </c>
      <c r="G1059" s="45"/>
      <c r="H1059" s="45"/>
      <c r="I1059" s="45"/>
      <c r="J1059" s="45"/>
    </row>
    <row r="1060" spans="1:10" ht="14.1" customHeight="1" thickBot="1" x14ac:dyDescent="0.25">
      <c r="A1060" s="107"/>
      <c r="B1060" s="67" t="s">
        <v>12942</v>
      </c>
      <c r="C1060" s="76">
        <v>42940</v>
      </c>
      <c r="D1060" s="107"/>
      <c r="E1060" s="67" t="s">
        <v>3073</v>
      </c>
      <c r="F1060" s="66" t="s">
        <v>11111</v>
      </c>
      <c r="G1060" s="45"/>
      <c r="H1060" s="45" t="str">
        <f>C1068</f>
        <v>Bienes</v>
      </c>
      <c r="I1060" s="45" t="str">
        <f>E1068</f>
        <v>Si</v>
      </c>
      <c r="J1060" s="45" t="str">
        <f>D1068</f>
        <v>Compra Menor</v>
      </c>
    </row>
    <row r="1061" spans="1:10" ht="14.1" customHeight="1" thickBot="1" x14ac:dyDescent="0.3">
      <c r="A1061" s="107"/>
      <c r="B1061" s="67" t="s">
        <v>1786</v>
      </c>
      <c r="C1061" s="93">
        <f>IF(C1060="","",IF(AND(MONTH(C1060)&gt;=1,MONTH(C1060)&lt;=3),1,IF(AND(MONTH(C1060)&gt;=4,MONTH(C1060)&lt;=6),2,IF(AND(MONTH(C1060)&gt;=7,MONTH(C1060)&lt;=9),3,4))))</f>
        <v>3</v>
      </c>
      <c r="D1061" s="107"/>
      <c r="E1061" s="67" t="s">
        <v>13192</v>
      </c>
      <c r="F1061" s="66" t="s">
        <v>11111</v>
      </c>
    </row>
    <row r="1062" spans="1:10" ht="33.75" customHeight="1" thickBot="1" x14ac:dyDescent="0.25">
      <c r="A1062" s="45"/>
      <c r="B1062" s="45"/>
      <c r="C1062" s="45"/>
      <c r="D1062" s="45"/>
      <c r="E1062" s="45"/>
      <c r="F1062" s="45"/>
      <c r="G1062" s="45"/>
      <c r="H1062" s="45"/>
      <c r="I1062" s="45"/>
      <c r="J1062" s="45"/>
    </row>
    <row r="1063" spans="1:10" ht="13.5" customHeight="1" thickBot="1" x14ac:dyDescent="0.25">
      <c r="A1063" s="72" t="s">
        <v>15735</v>
      </c>
      <c r="B1063" s="72" t="s">
        <v>16146</v>
      </c>
      <c r="C1063" s="72" t="s">
        <v>15641</v>
      </c>
      <c r="D1063" s="72" t="s">
        <v>15251</v>
      </c>
      <c r="E1063" s="72" t="s">
        <v>6932</v>
      </c>
      <c r="F1063" s="72" t="s">
        <v>15280</v>
      </c>
      <c r="G1063" s="45"/>
      <c r="H1063" s="45"/>
      <c r="I1063" s="45"/>
      <c r="J1063" s="45"/>
    </row>
    <row r="1064" spans="1:10" ht="14.1" customHeight="1" x14ac:dyDescent="0.2">
      <c r="A1064" s="79">
        <v>80141607</v>
      </c>
      <c r="B1064" s="69" t="str">
        <f ca="1">IFERROR(INDEX(UNSPSCDes,MATCH(INDIRECT(ADDRESS(ROW(),COLUMN()-1,4)),UNSPSCCode,0)),"")</f>
        <v>Gestión de eventos</v>
      </c>
      <c r="C1064" s="77" t="s">
        <v>1449</v>
      </c>
      <c r="D1064" s="77">
        <v>1</v>
      </c>
      <c r="E1064" s="71">
        <v>400000</v>
      </c>
      <c r="F1064" s="70">
        <f ca="1">INDIRECT(ADDRESS(ROW(),COLUMN()-2,4))*INDIRECT(ADDRESS(ROW(),COLUMN()-1,4))</f>
        <v>400000</v>
      </c>
      <c r="G1064" s="45"/>
      <c r="H1064" s="45"/>
      <c r="I1064" s="45"/>
      <c r="J1064" s="45"/>
    </row>
    <row r="1065" spans="1:10" ht="14.1" customHeight="1" x14ac:dyDescent="0.2">
      <c r="A1065" s="45"/>
      <c r="B1065" s="45"/>
      <c r="C1065" s="45"/>
      <c r="D1065" s="45"/>
      <c r="E1065" s="73" t="s">
        <v>12550</v>
      </c>
      <c r="F1065" s="74">
        <f ca="1">SUM(Table346[MONTO TOTAL ESTIMADO])</f>
        <v>400000</v>
      </c>
      <c r="G1065" s="45"/>
      <c r="H1065" s="45"/>
      <c r="I1065" s="45"/>
      <c r="J1065" s="45"/>
    </row>
    <row r="1066" spans="1:10" ht="14.1" customHeight="1" thickBot="1" x14ac:dyDescent="0.25">
      <c r="A1066" s="81"/>
      <c r="B1066" s="69"/>
      <c r="C1066" s="78"/>
      <c r="D1066" s="77"/>
      <c r="E1066" s="71"/>
      <c r="F1066" s="70"/>
      <c r="G1066" s="45"/>
      <c r="H1066" s="45"/>
      <c r="I1066" s="45"/>
      <c r="J1066" s="45"/>
    </row>
    <row r="1067" spans="1:10" ht="14.1" customHeight="1" thickBot="1" x14ac:dyDescent="0.25">
      <c r="A1067" s="64" t="s">
        <v>16382</v>
      </c>
      <c r="B1067" s="64" t="s">
        <v>161</v>
      </c>
      <c r="C1067" s="64" t="s">
        <v>11723</v>
      </c>
      <c r="D1067" s="64" t="s">
        <v>14378</v>
      </c>
      <c r="E1067" s="64" t="s">
        <v>10961</v>
      </c>
      <c r="F1067" s="64" t="s">
        <v>11094</v>
      </c>
      <c r="G1067" s="45"/>
      <c r="H1067" s="45"/>
      <c r="I1067" s="45"/>
      <c r="J1067" s="45"/>
    </row>
    <row r="1068" spans="1:10" ht="14.1" customHeight="1" thickBot="1" x14ac:dyDescent="0.25">
      <c r="A1068" s="66" t="s">
        <v>18855</v>
      </c>
      <c r="B1068" s="66" t="s">
        <v>18888</v>
      </c>
      <c r="C1068" s="66" t="s">
        <v>17798</v>
      </c>
      <c r="D1068" s="66" t="s">
        <v>18846</v>
      </c>
      <c r="E1068" s="66" t="s">
        <v>18834</v>
      </c>
      <c r="F1068" s="66"/>
      <c r="G1068" s="45"/>
      <c r="H1068" s="45"/>
      <c r="I1068" s="45"/>
      <c r="J1068" s="45"/>
    </row>
    <row r="1069" spans="1:10" ht="14.1" customHeight="1" thickBot="1" x14ac:dyDescent="0.25">
      <c r="A1069" s="106" t="s">
        <v>14828</v>
      </c>
      <c r="B1069" s="67" t="s">
        <v>8528</v>
      </c>
      <c r="C1069" s="76">
        <v>43018</v>
      </c>
      <c r="D1069" s="106" t="s">
        <v>9385</v>
      </c>
      <c r="E1069" s="67" t="s">
        <v>13093</v>
      </c>
      <c r="F1069" s="66" t="s">
        <v>3080</v>
      </c>
      <c r="G1069" s="45"/>
      <c r="H1069" s="45"/>
      <c r="I1069" s="45"/>
      <c r="J1069" s="45"/>
    </row>
    <row r="1070" spans="1:10" ht="13.5" customHeight="1" thickBot="1" x14ac:dyDescent="0.25">
      <c r="A1070" s="107"/>
      <c r="B1070" s="67" t="s">
        <v>1786</v>
      </c>
      <c r="C1070" s="93">
        <f>IF(C1069="","",IF(AND(MONTH(C1069)&gt;=1,MONTH(C1069)&lt;=3),1,IF(AND(MONTH(C1069)&gt;=4,MONTH(C1069)&lt;=6),2,IF(AND(MONTH(C1069)&gt;=7,MONTH(C1069)&lt;=9),3,4))))</f>
        <v>4</v>
      </c>
      <c r="D1070" s="107"/>
      <c r="E1070" s="67" t="s">
        <v>2417</v>
      </c>
      <c r="F1070" s="66" t="s">
        <v>11111</v>
      </c>
      <c r="G1070" s="45"/>
      <c r="H1070" s="45"/>
      <c r="I1070" s="45"/>
      <c r="J1070" s="45"/>
    </row>
    <row r="1071" spans="1:10" ht="14.1" customHeight="1" thickBot="1" x14ac:dyDescent="0.25">
      <c r="A1071" s="107"/>
      <c r="B1071" s="67" t="s">
        <v>12942</v>
      </c>
      <c r="C1071" s="76">
        <v>43022</v>
      </c>
      <c r="D1071" s="107"/>
      <c r="E1071" s="67" t="s">
        <v>3073</v>
      </c>
      <c r="F1071" s="66" t="s">
        <v>11111</v>
      </c>
      <c r="G1071" s="45"/>
      <c r="H1071" s="45" t="str">
        <f>C1079</f>
        <v>Bienes</v>
      </c>
      <c r="I1071" s="45" t="str">
        <f>E1079</f>
        <v>No</v>
      </c>
      <c r="J1071" s="45" t="str">
        <f>D1079</f>
        <v>Por Excepcion</v>
      </c>
    </row>
    <row r="1072" spans="1:10" ht="14.1" customHeight="1" thickBot="1" x14ac:dyDescent="0.3">
      <c r="A1072" s="107"/>
      <c r="B1072" s="67" t="s">
        <v>1786</v>
      </c>
      <c r="C1072" s="93">
        <f>IF(C1071="","",IF(AND(MONTH(C1071)&gt;=1,MONTH(C1071)&lt;=3),1,IF(AND(MONTH(C1071)&gt;=4,MONTH(C1071)&lt;=6),2,IF(AND(MONTH(C1071)&gt;=7,MONTH(C1071)&lt;=9),3,4))))</f>
        <v>4</v>
      </c>
      <c r="D1072" s="107"/>
      <c r="E1072" s="67" t="s">
        <v>13192</v>
      </c>
      <c r="F1072" s="66" t="s">
        <v>11111</v>
      </c>
    </row>
    <row r="1073" spans="1:10" ht="33.75" customHeight="1" thickBot="1" x14ac:dyDescent="0.25">
      <c r="A1073" s="45"/>
      <c r="B1073" s="45"/>
      <c r="C1073" s="45"/>
      <c r="D1073" s="45"/>
      <c r="E1073" s="45"/>
      <c r="F1073" s="45"/>
      <c r="G1073" s="45"/>
      <c r="H1073" s="45"/>
      <c r="I1073" s="45"/>
      <c r="J1073" s="45"/>
    </row>
    <row r="1074" spans="1:10" ht="13.5" customHeight="1" thickBot="1" x14ac:dyDescent="0.25">
      <c r="A1074" s="72" t="s">
        <v>15735</v>
      </c>
      <c r="B1074" s="72" t="s">
        <v>16146</v>
      </c>
      <c r="C1074" s="72" t="s">
        <v>15641</v>
      </c>
      <c r="D1074" s="72" t="s">
        <v>15251</v>
      </c>
      <c r="E1074" s="72" t="s">
        <v>6932</v>
      </c>
      <c r="F1074" s="72" t="s">
        <v>15280</v>
      </c>
      <c r="G1074" s="45"/>
      <c r="H1074" s="45"/>
      <c r="I1074" s="45"/>
      <c r="J1074" s="45"/>
    </row>
    <row r="1075" spans="1:10" ht="14.1" customHeight="1" x14ac:dyDescent="0.2">
      <c r="A1075" s="79">
        <v>80141607</v>
      </c>
      <c r="B1075" s="69" t="str">
        <f ca="1">IFERROR(INDEX(UNSPSCDes,MATCH(INDIRECT(ADDRESS(ROW(),COLUMN()-1,4)),UNSPSCCode,0)),"")</f>
        <v>Gestión de eventos</v>
      </c>
      <c r="C1075" s="77" t="s">
        <v>1449</v>
      </c>
      <c r="D1075" s="77">
        <v>3</v>
      </c>
      <c r="E1075" s="71">
        <v>225000</v>
      </c>
      <c r="F1075" s="70">
        <f ca="1">INDIRECT(ADDRESS(ROW(),COLUMN()-2,4))*INDIRECT(ADDRESS(ROW(),COLUMN()-1,4))</f>
        <v>675000</v>
      </c>
      <c r="G1075" s="45"/>
      <c r="H1075" s="45"/>
      <c r="I1075" s="45"/>
      <c r="J1075" s="45"/>
    </row>
    <row r="1076" spans="1:10" ht="14.1" customHeight="1" x14ac:dyDescent="0.2">
      <c r="A1076" s="45"/>
      <c r="B1076" s="45"/>
      <c r="C1076" s="45"/>
      <c r="D1076" s="45"/>
      <c r="E1076" s="73" t="s">
        <v>12550</v>
      </c>
      <c r="F1076" s="74">
        <f ca="1">SUM(Table347[MONTO TOTAL ESTIMADO])</f>
        <v>675000</v>
      </c>
      <c r="G1076" s="45"/>
      <c r="H1076" s="45"/>
      <c r="I1076" s="45"/>
      <c r="J1076" s="45"/>
    </row>
    <row r="1077" spans="1:10" ht="14.1" customHeight="1" thickBot="1" x14ac:dyDescent="0.25">
      <c r="A1077" s="81"/>
      <c r="B1077" s="69"/>
      <c r="C1077" s="78"/>
      <c r="D1077" s="77"/>
      <c r="E1077" s="71"/>
      <c r="F1077" s="70"/>
      <c r="G1077" s="45"/>
      <c r="H1077" s="45"/>
      <c r="I1077" s="45"/>
      <c r="J1077" s="45"/>
    </row>
    <row r="1078" spans="1:10" ht="14.1" customHeight="1" thickBot="1" x14ac:dyDescent="0.25">
      <c r="A1078" s="64" t="s">
        <v>16382</v>
      </c>
      <c r="B1078" s="64" t="s">
        <v>161</v>
      </c>
      <c r="C1078" s="64" t="s">
        <v>11723</v>
      </c>
      <c r="D1078" s="64" t="s">
        <v>14378</v>
      </c>
      <c r="E1078" s="64" t="s">
        <v>10961</v>
      </c>
      <c r="F1078" s="64" t="s">
        <v>11094</v>
      </c>
      <c r="G1078" s="45"/>
      <c r="H1078" s="45"/>
      <c r="I1078" s="45"/>
      <c r="J1078" s="45"/>
    </row>
    <row r="1079" spans="1:10" ht="14.1" customHeight="1" thickBot="1" x14ac:dyDescent="0.25">
      <c r="A1079" s="66" t="s">
        <v>18858</v>
      </c>
      <c r="B1079" s="66" t="s">
        <v>18859</v>
      </c>
      <c r="C1079" s="66" t="s">
        <v>17798</v>
      </c>
      <c r="D1079" s="66" t="s">
        <v>18860</v>
      </c>
      <c r="E1079" s="66" t="s">
        <v>17854</v>
      </c>
      <c r="F1079" s="66"/>
      <c r="G1079" s="45"/>
      <c r="H1079" s="45"/>
      <c r="I1079" s="45"/>
      <c r="J1079" s="45"/>
    </row>
    <row r="1080" spans="1:10" ht="14.1" customHeight="1" thickBot="1" x14ac:dyDescent="0.25">
      <c r="A1080" s="106" t="s">
        <v>14828</v>
      </c>
      <c r="B1080" s="67" t="s">
        <v>8528</v>
      </c>
      <c r="C1080" s="76">
        <v>42755</v>
      </c>
      <c r="D1080" s="106" t="s">
        <v>9385</v>
      </c>
      <c r="E1080" s="67" t="s">
        <v>13093</v>
      </c>
      <c r="F1080" s="66" t="s">
        <v>3080</v>
      </c>
      <c r="G1080" s="45"/>
      <c r="H1080" s="45"/>
      <c r="I1080" s="45"/>
      <c r="J1080" s="45"/>
    </row>
    <row r="1081" spans="1:10" ht="13.5" customHeight="1" thickBot="1" x14ac:dyDescent="0.25">
      <c r="A1081" s="107"/>
      <c r="B1081" s="67" t="s">
        <v>1786</v>
      </c>
      <c r="C1081" s="93">
        <f>IF(C1080="","",IF(AND(MONTH(C1080)&gt;=1,MONTH(C1080)&lt;=3),1,IF(AND(MONTH(C1080)&gt;=4,MONTH(C1080)&lt;=6),2,IF(AND(MONTH(C1080)&gt;=7,MONTH(C1080)&lt;=9),3,4))))</f>
        <v>1</v>
      </c>
      <c r="D1081" s="107"/>
      <c r="E1081" s="67" t="s">
        <v>2417</v>
      </c>
      <c r="F1081" s="66" t="s">
        <v>11111</v>
      </c>
      <c r="G1081" s="45"/>
      <c r="H1081" s="45"/>
      <c r="I1081" s="45"/>
      <c r="J1081" s="45"/>
    </row>
    <row r="1082" spans="1:10" ht="14.1" customHeight="1" thickBot="1" x14ac:dyDescent="0.25">
      <c r="A1082" s="107"/>
      <c r="B1082" s="67" t="s">
        <v>12942</v>
      </c>
      <c r="C1082" s="76">
        <v>42757</v>
      </c>
      <c r="D1082" s="107"/>
      <c r="E1082" s="67" t="s">
        <v>3073</v>
      </c>
      <c r="F1082" s="66" t="s">
        <v>11111</v>
      </c>
      <c r="G1082" s="45"/>
      <c r="H1082" s="45" t="str">
        <f>C1090</f>
        <v>Bienes</v>
      </c>
      <c r="I1082" s="45" t="str">
        <f>E1090</f>
        <v>No</v>
      </c>
      <c r="J1082" s="45" t="str">
        <f>D1090</f>
        <v>Por Excepcion</v>
      </c>
    </row>
    <row r="1083" spans="1:10" ht="14.1" customHeight="1" thickBot="1" x14ac:dyDescent="0.3">
      <c r="A1083" s="107"/>
      <c r="B1083" s="67" t="s">
        <v>1786</v>
      </c>
      <c r="C1083" s="93">
        <f>IF(C1082="","",IF(AND(MONTH(C1082)&gt;=1,MONTH(C1082)&lt;=3),1,IF(AND(MONTH(C1082)&gt;=4,MONTH(C1082)&lt;=6),2,IF(AND(MONTH(C1082)&gt;=7,MONTH(C1082)&lt;=9),3,4))))</f>
        <v>1</v>
      </c>
      <c r="D1083" s="107"/>
      <c r="E1083" s="67" t="s">
        <v>13192</v>
      </c>
      <c r="F1083" s="66" t="s">
        <v>11111</v>
      </c>
    </row>
    <row r="1084" spans="1:10" ht="33.75" customHeight="1" thickBot="1" x14ac:dyDescent="0.25">
      <c r="A1084" s="45"/>
      <c r="B1084" s="45"/>
      <c r="C1084" s="45"/>
      <c r="D1084" s="45"/>
      <c r="E1084" s="45"/>
      <c r="F1084" s="45"/>
      <c r="G1084" s="45"/>
      <c r="H1084" s="45"/>
      <c r="I1084" s="45"/>
      <c r="J1084" s="45"/>
    </row>
    <row r="1085" spans="1:10" ht="13.5" customHeight="1" thickBot="1" x14ac:dyDescent="0.25">
      <c r="A1085" s="72" t="s">
        <v>15735</v>
      </c>
      <c r="B1085" s="72" t="s">
        <v>16146</v>
      </c>
      <c r="C1085" s="72" t="s">
        <v>15641</v>
      </c>
      <c r="D1085" s="72" t="s">
        <v>15251</v>
      </c>
      <c r="E1085" s="72" t="s">
        <v>6932</v>
      </c>
      <c r="F1085" s="72" t="s">
        <v>15280</v>
      </c>
      <c r="G1085" s="45"/>
      <c r="H1085" s="45"/>
      <c r="I1085" s="45"/>
      <c r="J1085" s="45"/>
    </row>
    <row r="1086" spans="1:10" ht="14.1" customHeight="1" x14ac:dyDescent="0.2">
      <c r="A1086" s="79">
        <v>78111502</v>
      </c>
      <c r="B1086" s="69" t="str">
        <f ca="1">IFERROR(INDEX(UNSPSCDes,MATCH(INDIRECT(ADDRESS(ROW(),COLUMN()-1,4)),UNSPSCCode,0)),"")</f>
        <v>Viajes en aviones comerciales</v>
      </c>
      <c r="C1086" s="77" t="s">
        <v>1449</v>
      </c>
      <c r="D1086" s="77">
        <v>8</v>
      </c>
      <c r="E1086" s="71">
        <v>52000</v>
      </c>
      <c r="F1086" s="70">
        <f ca="1">INDIRECT(ADDRESS(ROW(),COLUMN()-2,4))*INDIRECT(ADDRESS(ROW(),COLUMN()-1,4))</f>
        <v>416000</v>
      </c>
      <c r="G1086" s="45"/>
      <c r="H1086" s="45"/>
      <c r="I1086" s="45"/>
      <c r="J1086" s="45"/>
    </row>
    <row r="1087" spans="1:10" ht="14.1" customHeight="1" x14ac:dyDescent="0.2">
      <c r="A1087" s="45"/>
      <c r="B1087" s="45"/>
      <c r="C1087" s="45"/>
      <c r="D1087" s="45"/>
      <c r="E1087" s="73" t="s">
        <v>12550</v>
      </c>
      <c r="F1087" s="74">
        <f ca="1">SUM(Table348[MONTO TOTAL ESTIMADO])</f>
        <v>416000</v>
      </c>
      <c r="G1087" s="45"/>
      <c r="H1087" s="45"/>
      <c r="I1087" s="45"/>
      <c r="J1087" s="45"/>
    </row>
    <row r="1088" spans="1:10" ht="14.1" customHeight="1" thickBot="1" x14ac:dyDescent="0.25">
      <c r="A1088" s="81"/>
      <c r="B1088" s="69"/>
      <c r="C1088" s="78"/>
      <c r="D1088" s="77"/>
      <c r="E1088" s="71"/>
      <c r="F1088" s="70"/>
      <c r="G1088" s="45"/>
      <c r="H1088" s="45"/>
      <c r="I1088" s="45"/>
      <c r="J1088" s="45"/>
    </row>
    <row r="1089" spans="1:10" ht="14.1" customHeight="1" thickBot="1" x14ac:dyDescent="0.25">
      <c r="A1089" s="64" t="s">
        <v>16382</v>
      </c>
      <c r="B1089" s="64" t="s">
        <v>161</v>
      </c>
      <c r="C1089" s="64" t="s">
        <v>11723</v>
      </c>
      <c r="D1089" s="64" t="s">
        <v>14378</v>
      </c>
      <c r="E1089" s="64" t="s">
        <v>10961</v>
      </c>
      <c r="F1089" s="64" t="s">
        <v>11094</v>
      </c>
      <c r="G1089" s="45"/>
      <c r="H1089" s="45"/>
      <c r="I1089" s="45"/>
      <c r="J1089" s="45"/>
    </row>
    <row r="1090" spans="1:10" ht="14.1" customHeight="1" thickBot="1" x14ac:dyDescent="0.25">
      <c r="A1090" s="66" t="s">
        <v>18858</v>
      </c>
      <c r="B1090" s="66" t="s">
        <v>18859</v>
      </c>
      <c r="C1090" s="66" t="s">
        <v>17798</v>
      </c>
      <c r="D1090" s="66" t="s">
        <v>18860</v>
      </c>
      <c r="E1090" s="66" t="s">
        <v>17854</v>
      </c>
      <c r="F1090" s="66"/>
      <c r="G1090" s="45"/>
      <c r="H1090" s="45"/>
      <c r="I1090" s="45"/>
      <c r="J1090" s="45"/>
    </row>
    <row r="1091" spans="1:10" ht="14.1" customHeight="1" thickBot="1" x14ac:dyDescent="0.25">
      <c r="A1091" s="106" t="s">
        <v>14828</v>
      </c>
      <c r="B1091" s="67" t="s">
        <v>8528</v>
      </c>
      <c r="C1091" s="76">
        <v>42836</v>
      </c>
      <c r="D1091" s="106" t="s">
        <v>9385</v>
      </c>
      <c r="E1091" s="67" t="s">
        <v>13093</v>
      </c>
      <c r="F1091" s="66" t="s">
        <v>3080</v>
      </c>
      <c r="G1091" s="45"/>
      <c r="H1091" s="45"/>
      <c r="I1091" s="45"/>
      <c r="J1091" s="45"/>
    </row>
    <row r="1092" spans="1:10" ht="13.5" customHeight="1" thickBot="1" x14ac:dyDescent="0.25">
      <c r="A1092" s="107"/>
      <c r="B1092" s="67" t="s">
        <v>1786</v>
      </c>
      <c r="C1092" s="93">
        <f>IF(C1091="","",IF(AND(MONTH(C1091)&gt;=1,MONTH(C1091)&lt;=3),1,IF(AND(MONTH(C1091)&gt;=4,MONTH(C1091)&lt;=6),2,IF(AND(MONTH(C1091)&gt;=7,MONTH(C1091)&lt;=9),3,4))))</f>
        <v>2</v>
      </c>
      <c r="D1092" s="107"/>
      <c r="E1092" s="67" t="s">
        <v>2417</v>
      </c>
      <c r="F1092" s="66" t="s">
        <v>11111</v>
      </c>
      <c r="G1092" s="45"/>
      <c r="H1092" s="45"/>
      <c r="I1092" s="45"/>
      <c r="J1092" s="45"/>
    </row>
    <row r="1093" spans="1:10" ht="14.1" customHeight="1" thickBot="1" x14ac:dyDescent="0.25">
      <c r="A1093" s="107"/>
      <c r="B1093" s="67" t="s">
        <v>12942</v>
      </c>
      <c r="C1093" s="76">
        <v>42838</v>
      </c>
      <c r="D1093" s="107"/>
      <c r="E1093" s="67" t="s">
        <v>3073</v>
      </c>
      <c r="F1093" s="66" t="s">
        <v>11111</v>
      </c>
      <c r="G1093" s="45"/>
      <c r="H1093" s="45" t="str">
        <f>C1101</f>
        <v>Bienes</v>
      </c>
      <c r="I1093" s="45" t="str">
        <f>E1101</f>
        <v>No</v>
      </c>
      <c r="J1093" s="45" t="str">
        <f>D1101</f>
        <v>Por Excepcion</v>
      </c>
    </row>
    <row r="1094" spans="1:10" ht="14.1" customHeight="1" thickBot="1" x14ac:dyDescent="0.3">
      <c r="A1094" s="107"/>
      <c r="B1094" s="67" t="s">
        <v>1786</v>
      </c>
      <c r="C1094" s="93">
        <f>IF(C1093="","",IF(AND(MONTH(C1093)&gt;=1,MONTH(C1093)&lt;=3),1,IF(AND(MONTH(C1093)&gt;=4,MONTH(C1093)&lt;=6),2,IF(AND(MONTH(C1093)&gt;=7,MONTH(C1093)&lt;=9),3,4))))</f>
        <v>2</v>
      </c>
      <c r="D1094" s="107"/>
      <c r="E1094" s="67" t="s">
        <v>13192</v>
      </c>
      <c r="F1094" s="66" t="s">
        <v>11111</v>
      </c>
    </row>
    <row r="1095" spans="1:10" ht="33.75" customHeight="1" thickBot="1" x14ac:dyDescent="0.25">
      <c r="A1095" s="45"/>
      <c r="B1095" s="45"/>
      <c r="C1095" s="45"/>
      <c r="D1095" s="45"/>
      <c r="E1095" s="45"/>
      <c r="F1095" s="45"/>
      <c r="G1095" s="45"/>
      <c r="H1095" s="45"/>
      <c r="I1095" s="45"/>
      <c r="J1095" s="45"/>
    </row>
    <row r="1096" spans="1:10" ht="13.5" customHeight="1" thickBot="1" x14ac:dyDescent="0.25">
      <c r="A1096" s="72" t="s">
        <v>15735</v>
      </c>
      <c r="B1096" s="72" t="s">
        <v>16146</v>
      </c>
      <c r="C1096" s="72" t="s">
        <v>15641</v>
      </c>
      <c r="D1096" s="72" t="s">
        <v>15251</v>
      </c>
      <c r="E1096" s="72" t="s">
        <v>6932</v>
      </c>
      <c r="F1096" s="72" t="s">
        <v>15280</v>
      </c>
      <c r="G1096" s="45"/>
      <c r="H1096" s="45"/>
      <c r="I1096" s="45"/>
      <c r="J1096" s="45"/>
    </row>
    <row r="1097" spans="1:10" ht="14.1" customHeight="1" x14ac:dyDescent="0.2">
      <c r="A1097" s="79">
        <v>78111502</v>
      </c>
      <c r="B1097" s="69" t="str">
        <f ca="1">IFERROR(INDEX(UNSPSCDes,MATCH(INDIRECT(ADDRESS(ROW(),COLUMN()-1,4)),UNSPSCCode,0)),"")</f>
        <v>Viajes en aviones comerciales</v>
      </c>
      <c r="C1097" s="77" t="s">
        <v>1449</v>
      </c>
      <c r="D1097" s="77">
        <v>6</v>
      </c>
      <c r="E1097" s="71">
        <v>52000</v>
      </c>
      <c r="F1097" s="70">
        <f ca="1">INDIRECT(ADDRESS(ROW(),COLUMN()-2,4))*INDIRECT(ADDRESS(ROW(),COLUMN()-1,4))</f>
        <v>312000</v>
      </c>
      <c r="G1097" s="45"/>
      <c r="H1097" s="45"/>
      <c r="I1097" s="45"/>
      <c r="J1097" s="45"/>
    </row>
    <row r="1098" spans="1:10" ht="14.1" customHeight="1" x14ac:dyDescent="0.2">
      <c r="A1098" s="45"/>
      <c r="B1098" s="45"/>
      <c r="C1098" s="45"/>
      <c r="D1098" s="45"/>
      <c r="E1098" s="73" t="s">
        <v>12550</v>
      </c>
      <c r="F1098" s="74">
        <f ca="1">SUM(Table349[MONTO TOTAL ESTIMADO])</f>
        <v>312000</v>
      </c>
      <c r="G1098" s="45"/>
      <c r="H1098" s="45"/>
      <c r="I1098" s="45"/>
      <c r="J1098" s="45"/>
    </row>
    <row r="1099" spans="1:10" ht="14.1" customHeight="1" thickBot="1" x14ac:dyDescent="0.25">
      <c r="A1099" s="81"/>
      <c r="B1099" s="69"/>
      <c r="C1099" s="78"/>
      <c r="D1099" s="77"/>
      <c r="E1099" s="71"/>
      <c r="F1099" s="70"/>
      <c r="G1099" s="45"/>
      <c r="H1099" s="45"/>
      <c r="I1099" s="45"/>
      <c r="J1099" s="45"/>
    </row>
    <row r="1100" spans="1:10" ht="14.1" customHeight="1" thickBot="1" x14ac:dyDescent="0.25">
      <c r="A1100" s="64" t="s">
        <v>16382</v>
      </c>
      <c r="B1100" s="64" t="s">
        <v>161</v>
      </c>
      <c r="C1100" s="64" t="s">
        <v>11723</v>
      </c>
      <c r="D1100" s="64" t="s">
        <v>14378</v>
      </c>
      <c r="E1100" s="64" t="s">
        <v>10961</v>
      </c>
      <c r="F1100" s="64" t="s">
        <v>11094</v>
      </c>
      <c r="G1100" s="45"/>
      <c r="H1100" s="45"/>
      <c r="I1100" s="45"/>
      <c r="J1100" s="45"/>
    </row>
    <row r="1101" spans="1:10" ht="14.1" customHeight="1" thickBot="1" x14ac:dyDescent="0.25">
      <c r="A1101" s="66" t="s">
        <v>18858</v>
      </c>
      <c r="B1101" s="66" t="s">
        <v>18859</v>
      </c>
      <c r="C1101" s="66" t="s">
        <v>17798</v>
      </c>
      <c r="D1101" s="66" t="s">
        <v>18860</v>
      </c>
      <c r="E1101" s="66" t="s">
        <v>17854</v>
      </c>
      <c r="F1101" s="66"/>
      <c r="G1101" s="45"/>
      <c r="H1101" s="45"/>
      <c r="I1101" s="45"/>
      <c r="J1101" s="45"/>
    </row>
    <row r="1102" spans="1:10" ht="14.1" customHeight="1" thickBot="1" x14ac:dyDescent="0.25">
      <c r="A1102" s="106" t="s">
        <v>14828</v>
      </c>
      <c r="B1102" s="67" t="s">
        <v>8528</v>
      </c>
      <c r="C1102" s="76">
        <v>42930</v>
      </c>
      <c r="D1102" s="106" t="s">
        <v>9385</v>
      </c>
      <c r="E1102" s="67" t="s">
        <v>13093</v>
      </c>
      <c r="F1102" s="66" t="s">
        <v>3080</v>
      </c>
      <c r="G1102" s="45"/>
      <c r="H1102" s="45"/>
      <c r="I1102" s="45"/>
      <c r="J1102" s="45"/>
    </row>
    <row r="1103" spans="1:10" ht="13.5" customHeight="1" thickBot="1" x14ac:dyDescent="0.25">
      <c r="A1103" s="107"/>
      <c r="B1103" s="67" t="s">
        <v>1786</v>
      </c>
      <c r="C1103" s="93">
        <f>IF(C1102="","",IF(AND(MONTH(C1102)&gt;=1,MONTH(C1102)&lt;=3),1,IF(AND(MONTH(C1102)&gt;=4,MONTH(C1102)&lt;=6),2,IF(AND(MONTH(C1102)&gt;=7,MONTH(C1102)&lt;=9),3,4))))</f>
        <v>3</v>
      </c>
      <c r="D1103" s="107"/>
      <c r="E1103" s="67" t="s">
        <v>2417</v>
      </c>
      <c r="F1103" s="66" t="s">
        <v>11111</v>
      </c>
      <c r="G1103" s="45"/>
      <c r="H1103" s="45"/>
      <c r="I1103" s="45"/>
      <c r="J1103" s="45"/>
    </row>
    <row r="1104" spans="1:10" ht="14.1" customHeight="1" thickBot="1" x14ac:dyDescent="0.25">
      <c r="A1104" s="107"/>
      <c r="B1104" s="67" t="s">
        <v>12942</v>
      </c>
      <c r="C1104" s="76">
        <v>42934</v>
      </c>
      <c r="D1104" s="107"/>
      <c r="E1104" s="67" t="s">
        <v>3073</v>
      </c>
      <c r="F1104" s="66" t="s">
        <v>11111</v>
      </c>
      <c r="G1104" s="45"/>
      <c r="H1104" s="45" t="str">
        <f>C1112</f>
        <v>Bienes</v>
      </c>
      <c r="I1104" s="45" t="str">
        <f>E1112</f>
        <v>No</v>
      </c>
      <c r="J1104" s="45" t="str">
        <f>D1112</f>
        <v>Por Excepcion</v>
      </c>
    </row>
    <row r="1105" spans="1:10" ht="14.1" customHeight="1" thickBot="1" x14ac:dyDescent="0.3">
      <c r="A1105" s="107"/>
      <c r="B1105" s="67" t="s">
        <v>1786</v>
      </c>
      <c r="C1105" s="93">
        <f>IF(C1104="","",IF(AND(MONTH(C1104)&gt;=1,MONTH(C1104)&lt;=3),1,IF(AND(MONTH(C1104)&gt;=4,MONTH(C1104)&lt;=6),2,IF(AND(MONTH(C1104)&gt;=7,MONTH(C1104)&lt;=9),3,4))))</f>
        <v>3</v>
      </c>
      <c r="D1105" s="107"/>
      <c r="E1105" s="67" t="s">
        <v>13192</v>
      </c>
      <c r="F1105" s="66" t="s">
        <v>11111</v>
      </c>
    </row>
    <row r="1106" spans="1:10" ht="33.75" customHeight="1" thickBot="1" x14ac:dyDescent="0.25">
      <c r="A1106" s="45"/>
      <c r="B1106" s="45"/>
      <c r="C1106" s="45"/>
      <c r="D1106" s="45"/>
      <c r="E1106" s="45"/>
      <c r="F1106" s="45"/>
      <c r="G1106" s="45"/>
      <c r="H1106" s="45"/>
      <c r="I1106" s="45"/>
      <c r="J1106" s="45"/>
    </row>
    <row r="1107" spans="1:10" ht="13.5" customHeight="1" thickBot="1" x14ac:dyDescent="0.25">
      <c r="A1107" s="72" t="s">
        <v>15735</v>
      </c>
      <c r="B1107" s="72" t="s">
        <v>16146</v>
      </c>
      <c r="C1107" s="72" t="s">
        <v>15641</v>
      </c>
      <c r="D1107" s="72" t="s">
        <v>15251</v>
      </c>
      <c r="E1107" s="72" t="s">
        <v>6932</v>
      </c>
      <c r="F1107" s="72" t="s">
        <v>15280</v>
      </c>
      <c r="G1107" s="45"/>
      <c r="H1107" s="45"/>
      <c r="I1107" s="45"/>
      <c r="J1107" s="45"/>
    </row>
    <row r="1108" spans="1:10" ht="14.1" customHeight="1" x14ac:dyDescent="0.2">
      <c r="A1108" s="79">
        <v>78111502</v>
      </c>
      <c r="B1108" s="69" t="str">
        <f ca="1">IFERROR(INDEX(UNSPSCDes,MATCH(INDIRECT(ADDRESS(ROW(),COLUMN()-1,4)),UNSPSCCode,0)),"")</f>
        <v>Viajes en aviones comerciales</v>
      </c>
      <c r="C1108" s="77" t="s">
        <v>1449</v>
      </c>
      <c r="D1108" s="77">
        <v>7</v>
      </c>
      <c r="E1108" s="71">
        <v>52000</v>
      </c>
      <c r="F1108" s="70">
        <f ca="1">INDIRECT(ADDRESS(ROW(),COLUMN()-2,4))*INDIRECT(ADDRESS(ROW(),COLUMN()-1,4))</f>
        <v>364000</v>
      </c>
      <c r="G1108" s="45"/>
      <c r="H1108" s="45"/>
      <c r="I1108" s="45"/>
      <c r="J1108" s="45"/>
    </row>
    <row r="1109" spans="1:10" ht="14.1" customHeight="1" x14ac:dyDescent="0.2">
      <c r="A1109" s="45"/>
      <c r="B1109" s="45"/>
      <c r="C1109" s="45"/>
      <c r="D1109" s="45"/>
      <c r="E1109" s="73" t="s">
        <v>12550</v>
      </c>
      <c r="F1109" s="74">
        <f ca="1">SUM(Table350[MONTO TOTAL ESTIMADO])</f>
        <v>364000</v>
      </c>
      <c r="G1109" s="45"/>
      <c r="H1109" s="45"/>
      <c r="I1109" s="45"/>
      <c r="J1109" s="45"/>
    </row>
    <row r="1110" spans="1:10" ht="14.1" customHeight="1" thickBot="1" x14ac:dyDescent="0.25">
      <c r="A1110" s="81"/>
      <c r="B1110" s="69"/>
      <c r="C1110" s="78"/>
      <c r="D1110" s="77"/>
      <c r="E1110" s="71"/>
      <c r="F1110" s="70"/>
      <c r="G1110" s="45"/>
      <c r="H1110" s="45"/>
      <c r="I1110" s="45"/>
      <c r="J1110" s="45"/>
    </row>
    <row r="1111" spans="1:10" ht="14.1" customHeight="1" thickBot="1" x14ac:dyDescent="0.25">
      <c r="A1111" s="64" t="s">
        <v>16382</v>
      </c>
      <c r="B1111" s="64" t="s">
        <v>161</v>
      </c>
      <c r="C1111" s="64" t="s">
        <v>11723</v>
      </c>
      <c r="D1111" s="64" t="s">
        <v>14378</v>
      </c>
      <c r="E1111" s="64" t="s">
        <v>10961</v>
      </c>
      <c r="F1111" s="64" t="s">
        <v>11094</v>
      </c>
      <c r="G1111" s="45"/>
      <c r="H1111" s="45"/>
      <c r="I1111" s="45"/>
      <c r="J1111" s="45"/>
    </row>
    <row r="1112" spans="1:10" ht="14.1" customHeight="1" thickBot="1" x14ac:dyDescent="0.25">
      <c r="A1112" s="66" t="s">
        <v>18858</v>
      </c>
      <c r="B1112" s="66" t="s">
        <v>18859</v>
      </c>
      <c r="C1112" s="66" t="s">
        <v>17798</v>
      </c>
      <c r="D1112" s="66" t="s">
        <v>18860</v>
      </c>
      <c r="E1112" s="66" t="s">
        <v>17854</v>
      </c>
      <c r="F1112" s="66"/>
      <c r="G1112" s="45"/>
      <c r="H1112" s="45"/>
      <c r="I1112" s="45"/>
      <c r="J1112" s="45"/>
    </row>
    <row r="1113" spans="1:10" ht="14.1" customHeight="1" thickBot="1" x14ac:dyDescent="0.25">
      <c r="A1113" s="106" t="s">
        <v>14828</v>
      </c>
      <c r="B1113" s="67" t="s">
        <v>8528</v>
      </c>
      <c r="C1113" s="76">
        <v>43020</v>
      </c>
      <c r="D1113" s="106" t="s">
        <v>9385</v>
      </c>
      <c r="E1113" s="67" t="s">
        <v>13093</v>
      </c>
      <c r="F1113" s="66" t="s">
        <v>3080</v>
      </c>
      <c r="G1113" s="45"/>
      <c r="H1113" s="45"/>
      <c r="I1113" s="45"/>
      <c r="J1113" s="45"/>
    </row>
    <row r="1114" spans="1:10" ht="13.5" customHeight="1" thickBot="1" x14ac:dyDescent="0.25">
      <c r="A1114" s="107"/>
      <c r="B1114" s="67" t="s">
        <v>1786</v>
      </c>
      <c r="C1114" s="93">
        <f>IF(C1113="","",IF(AND(MONTH(C1113)&gt;=1,MONTH(C1113)&lt;=3),1,IF(AND(MONTH(C1113)&gt;=4,MONTH(C1113)&lt;=6),2,IF(AND(MONTH(C1113)&gt;=7,MONTH(C1113)&lt;=9),3,4))))</f>
        <v>4</v>
      </c>
      <c r="D1114" s="107"/>
      <c r="E1114" s="67" t="s">
        <v>2417</v>
      </c>
      <c r="F1114" s="66" t="s">
        <v>11111</v>
      </c>
      <c r="G1114" s="45"/>
      <c r="H1114" s="45"/>
      <c r="I1114" s="45"/>
      <c r="J1114" s="45"/>
    </row>
    <row r="1115" spans="1:10" ht="13.5" customHeight="1" thickBot="1" x14ac:dyDescent="0.25">
      <c r="A1115" s="107"/>
      <c r="B1115" s="67" t="s">
        <v>12942</v>
      </c>
      <c r="C1115" s="76">
        <v>43021</v>
      </c>
      <c r="D1115" s="107"/>
      <c r="E1115" s="67" t="s">
        <v>3073</v>
      </c>
      <c r="F1115" s="66" t="s">
        <v>11111</v>
      </c>
      <c r="G1115" s="45"/>
      <c r="H1115" s="45" t="str">
        <f>C1123</f>
        <v>Bienes</v>
      </c>
      <c r="I1115" s="45" t="str">
        <f>E1123</f>
        <v>Si</v>
      </c>
      <c r="J1115" s="45" t="str">
        <f>D1123</f>
        <v>Comparación de Precio</v>
      </c>
    </row>
    <row r="1116" spans="1:10" ht="13.5" customHeight="1" thickBot="1" x14ac:dyDescent="0.3">
      <c r="A1116" s="107"/>
      <c r="B1116" s="67" t="s">
        <v>1786</v>
      </c>
      <c r="C1116" s="93">
        <f>IF(C1115="","",IF(AND(MONTH(C1115)&gt;=1,MONTH(C1115)&lt;=3),1,IF(AND(MONTH(C1115)&gt;=4,MONTH(C1115)&lt;=6),2,IF(AND(MONTH(C1115)&gt;=7,MONTH(C1115)&lt;=9),3,4))))</f>
        <v>4</v>
      </c>
      <c r="D1116" s="107"/>
      <c r="E1116" s="67" t="s">
        <v>13192</v>
      </c>
      <c r="F1116" s="66" t="s">
        <v>11111</v>
      </c>
    </row>
    <row r="1117" spans="1:10" ht="13.5" customHeight="1" thickBot="1" x14ac:dyDescent="0.25">
      <c r="A1117" s="45"/>
      <c r="B1117" s="45"/>
      <c r="C1117" s="45"/>
      <c r="D1117" s="45"/>
      <c r="E1117" s="45"/>
      <c r="F1117" s="45"/>
    </row>
    <row r="1118" spans="1:10" ht="13.5" customHeight="1" thickBot="1" x14ac:dyDescent="0.3">
      <c r="A1118" s="72" t="s">
        <v>15735</v>
      </c>
      <c r="B1118" s="72" t="s">
        <v>16146</v>
      </c>
      <c r="C1118" s="72" t="s">
        <v>15641</v>
      </c>
      <c r="D1118" s="72" t="s">
        <v>15251</v>
      </c>
      <c r="E1118" s="72" t="s">
        <v>6932</v>
      </c>
      <c r="F1118" s="72" t="s">
        <v>15280</v>
      </c>
    </row>
    <row r="1119" spans="1:10" ht="13.5" customHeight="1" x14ac:dyDescent="0.25">
      <c r="A1119" s="79">
        <v>78111502</v>
      </c>
      <c r="B1119" s="69" t="str">
        <f ca="1">IFERROR(INDEX(UNSPSCDes,MATCH(INDIRECT(ADDRESS(ROW(),COLUMN()-1,4)),UNSPSCCode,0)),"")</f>
        <v>Viajes en aviones comerciales</v>
      </c>
      <c r="C1119" s="77" t="s">
        <v>1449</v>
      </c>
      <c r="D1119" s="77">
        <v>4</v>
      </c>
      <c r="E1119" s="71">
        <v>52000</v>
      </c>
      <c r="F1119" s="70">
        <f ca="1">INDIRECT(ADDRESS(ROW(),COLUMN()-2,4))*INDIRECT(ADDRESS(ROW(),COLUMN()-1,4))</f>
        <v>208000</v>
      </c>
    </row>
    <row r="1120" spans="1:10" ht="13.5" customHeight="1" x14ac:dyDescent="0.2">
      <c r="A1120" s="45"/>
      <c r="B1120" s="45"/>
      <c r="C1120" s="45"/>
      <c r="D1120" s="45"/>
      <c r="E1120" s="73" t="s">
        <v>12550</v>
      </c>
      <c r="F1120" s="74">
        <f ca="1">SUM(Table351[MONTO TOTAL ESTIMADO])</f>
        <v>208000</v>
      </c>
    </row>
    <row r="1121" spans="1:10" ht="13.5" customHeight="1" thickBot="1" x14ac:dyDescent="0.25">
      <c r="A1121" s="81"/>
      <c r="B1121" s="69"/>
      <c r="C1121" s="78"/>
      <c r="D1121" s="77"/>
      <c r="E1121" s="71"/>
      <c r="F1121" s="70"/>
      <c r="G1121" s="45"/>
      <c r="H1121" s="45"/>
      <c r="I1121" s="45"/>
      <c r="J1121" s="45"/>
    </row>
    <row r="1122" spans="1:10" ht="13.5" customHeight="1" thickBot="1" x14ac:dyDescent="0.25">
      <c r="A1122" s="64" t="s">
        <v>16382</v>
      </c>
      <c r="B1122" s="64" t="s">
        <v>161</v>
      </c>
      <c r="C1122" s="64" t="s">
        <v>11723</v>
      </c>
      <c r="D1122" s="64" t="s">
        <v>14378</v>
      </c>
      <c r="E1122" s="64" t="s">
        <v>10961</v>
      </c>
      <c r="F1122" s="64" t="s">
        <v>11094</v>
      </c>
      <c r="G1122" s="45"/>
      <c r="H1122" s="45"/>
      <c r="I1122" s="45"/>
      <c r="J1122" s="45"/>
    </row>
    <row r="1123" spans="1:10" ht="14.1" customHeight="1" thickBot="1" x14ac:dyDescent="0.25">
      <c r="A1123" s="66" t="s">
        <v>18861</v>
      </c>
      <c r="B1123" s="66" t="s">
        <v>18862</v>
      </c>
      <c r="C1123" s="66" t="s">
        <v>17798</v>
      </c>
      <c r="D1123" s="66" t="s">
        <v>18886</v>
      </c>
      <c r="E1123" s="66" t="s">
        <v>18834</v>
      </c>
      <c r="F1123" s="66"/>
      <c r="G1123" s="45"/>
      <c r="H1123" s="45"/>
      <c r="I1123" s="45"/>
      <c r="J1123" s="45"/>
    </row>
    <row r="1124" spans="1:10" ht="14.1" customHeight="1" thickBot="1" x14ac:dyDescent="0.25">
      <c r="A1124" s="106" t="s">
        <v>14828</v>
      </c>
      <c r="B1124" s="67" t="s">
        <v>8528</v>
      </c>
      <c r="C1124" s="76">
        <v>42744</v>
      </c>
      <c r="D1124" s="106" t="s">
        <v>9385</v>
      </c>
      <c r="E1124" s="67" t="s">
        <v>13093</v>
      </c>
      <c r="F1124" s="66" t="s">
        <v>3080</v>
      </c>
      <c r="G1124" s="45"/>
      <c r="H1124" s="45"/>
      <c r="I1124" s="45"/>
      <c r="J1124" s="45"/>
    </row>
    <row r="1125" spans="1:10" ht="14.1" customHeight="1" thickBot="1" x14ac:dyDescent="0.25">
      <c r="A1125" s="107"/>
      <c r="B1125" s="67" t="s">
        <v>1786</v>
      </c>
      <c r="C1125" s="93">
        <f>IF(C1124="","",IF(AND(MONTH(C1124)&gt;=1,MONTH(C1124)&lt;=3),1,IF(AND(MONTH(C1124)&gt;=4,MONTH(C1124)&lt;=6),2,IF(AND(MONTH(C1124)&gt;=7,MONTH(C1124)&lt;=9),3,4))))</f>
        <v>1</v>
      </c>
      <c r="D1125" s="107"/>
      <c r="E1125" s="67" t="s">
        <v>2417</v>
      </c>
      <c r="F1125" s="66" t="s">
        <v>11111</v>
      </c>
      <c r="G1125" s="45"/>
      <c r="H1125" s="45"/>
      <c r="I1125" s="45"/>
      <c r="J1125" s="45"/>
    </row>
    <row r="1126" spans="1:10" ht="14.1" customHeight="1" thickBot="1" x14ac:dyDescent="0.25">
      <c r="A1126" s="107"/>
      <c r="B1126" s="67" t="s">
        <v>12942</v>
      </c>
      <c r="C1126" s="76">
        <v>42747</v>
      </c>
      <c r="D1126" s="107"/>
      <c r="E1126" s="67" t="s">
        <v>3073</v>
      </c>
      <c r="F1126" s="66" t="s">
        <v>11111</v>
      </c>
      <c r="G1126" s="45"/>
      <c r="H1126" s="45"/>
      <c r="I1126" s="45"/>
      <c r="J1126" s="45"/>
    </row>
    <row r="1127" spans="1:10" ht="14.1" customHeight="1" thickBot="1" x14ac:dyDescent="0.25">
      <c r="A1127" s="107"/>
      <c r="B1127" s="67" t="s">
        <v>1786</v>
      </c>
      <c r="C1127" s="93">
        <f>IF(C1126="","",IF(AND(MONTH(C1126)&gt;=1,MONTH(C1126)&lt;=3),1,IF(AND(MONTH(C1126)&gt;=4,MONTH(C1126)&lt;=6),2,IF(AND(MONTH(C1126)&gt;=7,MONTH(C1126)&lt;=9),3,4))))</f>
        <v>1</v>
      </c>
      <c r="D1127" s="107"/>
      <c r="E1127" s="67" t="s">
        <v>13192</v>
      </c>
      <c r="F1127" s="66" t="s">
        <v>11111</v>
      </c>
      <c r="G1127" s="45"/>
      <c r="H1127" s="45"/>
      <c r="I1127" s="45"/>
      <c r="J1127" s="45"/>
    </row>
    <row r="1128" spans="1:10" ht="14.1" customHeight="1" thickBot="1" x14ac:dyDescent="0.25">
      <c r="A1128" s="45"/>
      <c r="B1128" s="45"/>
      <c r="C1128" s="45"/>
      <c r="D1128" s="45"/>
      <c r="E1128" s="45"/>
      <c r="F1128" s="45"/>
      <c r="G1128" s="45"/>
      <c r="H1128" s="45"/>
      <c r="I1128" s="45"/>
      <c r="J1128" s="45"/>
    </row>
    <row r="1129" spans="1:10" ht="13.5" customHeight="1" thickBot="1" x14ac:dyDescent="0.25">
      <c r="A1129" s="72" t="s">
        <v>15735</v>
      </c>
      <c r="B1129" s="72" t="s">
        <v>16146</v>
      </c>
      <c r="C1129" s="72" t="s">
        <v>15641</v>
      </c>
      <c r="D1129" s="72" t="s">
        <v>15251</v>
      </c>
      <c r="E1129" s="72" t="s">
        <v>6932</v>
      </c>
      <c r="F1129" s="72" t="s">
        <v>15280</v>
      </c>
      <c r="G1129" s="45"/>
      <c r="H1129" s="45"/>
      <c r="I1129" s="45"/>
      <c r="J1129" s="45"/>
    </row>
    <row r="1130" spans="1:10" ht="13.5" customHeight="1" x14ac:dyDescent="0.2">
      <c r="A1130" s="77">
        <v>80161507</v>
      </c>
      <c r="B1130" s="69" t="str">
        <f t="shared" ref="B1130:B1137" ca="1" si="56">IFERROR(INDEX(UNSPSCDes,MATCH(INDIRECT(ADDRESS(ROW(),COLUMN()-1,4)),UNSPSCCode,0)),"")</f>
        <v>Servicios audiovisuales</v>
      </c>
      <c r="C1130" s="77" t="s">
        <v>1449</v>
      </c>
      <c r="D1130" s="77">
        <v>1</v>
      </c>
      <c r="E1130" s="71">
        <v>190000</v>
      </c>
      <c r="F1130" s="70">
        <f t="shared" ref="F1130:F1137" ca="1" si="57">INDIRECT(ADDRESS(ROW(),COLUMN()-2,4))*INDIRECT(ADDRESS(ROW(),COLUMN()-1,4))</f>
        <v>190000</v>
      </c>
      <c r="G1130" s="45"/>
      <c r="H1130" s="45" t="str">
        <f>C1144</f>
        <v>Bienes</v>
      </c>
      <c r="I1130" s="45" t="str">
        <f>E1144</f>
        <v>No</v>
      </c>
      <c r="J1130" s="45" t="str">
        <f>D1144</f>
        <v>Compra Menor</v>
      </c>
    </row>
    <row r="1131" spans="1:10" ht="13.5" customHeight="1" x14ac:dyDescent="0.25">
      <c r="A1131" s="79">
        <v>90152002</v>
      </c>
      <c r="B1131" s="69" t="str">
        <f t="shared" ca="1" si="56"/>
        <v>Salones de baile</v>
      </c>
      <c r="C1131" s="77" t="s">
        <v>1449</v>
      </c>
      <c r="D1131" s="77">
        <v>1</v>
      </c>
      <c r="E1131" s="71">
        <v>280000</v>
      </c>
      <c r="F1131" s="70">
        <f t="shared" ca="1" si="57"/>
        <v>280000</v>
      </c>
    </row>
    <row r="1132" spans="1:10" ht="14.1" customHeight="1" x14ac:dyDescent="0.25">
      <c r="A1132" s="62">
        <v>43211507</v>
      </c>
      <c r="B1132" s="69" t="str">
        <f t="shared" ca="1" si="56"/>
        <v>Computadores de escritorio</v>
      </c>
      <c r="C1132" s="77" t="s">
        <v>1449</v>
      </c>
      <c r="D1132" s="77">
        <v>10</v>
      </c>
      <c r="E1132" s="71">
        <v>60000</v>
      </c>
      <c r="F1132" s="70">
        <f t="shared" ca="1" si="57"/>
        <v>600000</v>
      </c>
    </row>
    <row r="1133" spans="1:10" ht="13.5" customHeight="1" x14ac:dyDescent="0.25">
      <c r="A1133" s="62">
        <v>25101503</v>
      </c>
      <c r="B1133" s="69" t="str">
        <f t="shared" ca="1" si="56"/>
        <v>Carros</v>
      </c>
      <c r="C1133" s="77" t="s">
        <v>1449</v>
      </c>
      <c r="D1133" s="77">
        <v>2</v>
      </c>
      <c r="E1133" s="71">
        <v>35000</v>
      </c>
      <c r="F1133" s="70">
        <f t="shared" ca="1" si="57"/>
        <v>70000</v>
      </c>
    </row>
    <row r="1134" spans="1:10" ht="33.75" customHeight="1" x14ac:dyDescent="0.2">
      <c r="A1134" s="62">
        <v>43211508</v>
      </c>
      <c r="B1134" s="69" t="str">
        <f t="shared" ca="1" si="56"/>
        <v>Computadores personales</v>
      </c>
      <c r="C1134" s="77" t="s">
        <v>1449</v>
      </c>
      <c r="D1134" s="77">
        <v>3</v>
      </c>
      <c r="E1134" s="71">
        <v>45000</v>
      </c>
      <c r="F1134" s="70">
        <f t="shared" ca="1" si="57"/>
        <v>135000</v>
      </c>
      <c r="G1134" s="45"/>
      <c r="H1134" s="45"/>
      <c r="I1134" s="45"/>
      <c r="J1134" s="45"/>
    </row>
    <row r="1135" spans="1:10" ht="13.5" customHeight="1" x14ac:dyDescent="0.2">
      <c r="A1135" s="62">
        <v>56112103</v>
      </c>
      <c r="B1135" s="69" t="str">
        <f t="shared" ca="1" si="56"/>
        <v>Sillas para visitantes</v>
      </c>
      <c r="C1135" s="77" t="s">
        <v>1449</v>
      </c>
      <c r="D1135" s="77">
        <v>25</v>
      </c>
      <c r="E1135" s="71">
        <v>150</v>
      </c>
      <c r="F1135" s="70">
        <f t="shared" ca="1" si="57"/>
        <v>3750</v>
      </c>
      <c r="G1135" s="45"/>
      <c r="H1135" s="45"/>
      <c r="I1135" s="45"/>
      <c r="J1135" s="45"/>
    </row>
    <row r="1136" spans="1:10" ht="13.5" customHeight="1" x14ac:dyDescent="0.2">
      <c r="A1136" s="62">
        <v>56121501</v>
      </c>
      <c r="B1136" s="69" t="str">
        <f t="shared" ca="1" si="56"/>
        <v>Mesas para actividades</v>
      </c>
      <c r="C1136" s="77" t="s">
        <v>1449</v>
      </c>
      <c r="D1136" s="77">
        <v>5</v>
      </c>
      <c r="E1136" s="71">
        <v>200</v>
      </c>
      <c r="F1136" s="70">
        <f t="shared" ca="1" si="57"/>
        <v>1000</v>
      </c>
      <c r="G1136" s="45"/>
      <c r="H1136" s="45"/>
      <c r="I1136" s="45"/>
      <c r="J1136" s="45"/>
    </row>
    <row r="1137" spans="1:10" ht="13.5" customHeight="1" x14ac:dyDescent="0.2">
      <c r="A1137" s="62">
        <v>52121604</v>
      </c>
      <c r="B1137" s="69" t="str">
        <f t="shared" ca="1" si="56"/>
        <v>Manteles</v>
      </c>
      <c r="C1137" s="77" t="s">
        <v>1449</v>
      </c>
      <c r="D1137" s="77">
        <v>5</v>
      </c>
      <c r="E1137" s="71">
        <v>200</v>
      </c>
      <c r="F1137" s="70">
        <f t="shared" ca="1" si="57"/>
        <v>1000</v>
      </c>
      <c r="G1137" s="45"/>
      <c r="H1137" s="45"/>
      <c r="I1137" s="45"/>
      <c r="J1137" s="45"/>
    </row>
    <row r="1138" spans="1:10" ht="14.1" customHeight="1" x14ac:dyDescent="0.2">
      <c r="A1138" s="62">
        <v>84111603</v>
      </c>
      <c r="B1138" s="69" t="str">
        <f ca="1">IFERROR(INDEX(UNSPSCDes,MATCH(INDIRECT(ADDRESS(ROW(),COLUMN()-1,4)),UNSPSCCode,0)),"")</f>
        <v>Auditorias internas</v>
      </c>
      <c r="C1138" s="77" t="s">
        <v>1449</v>
      </c>
      <c r="D1138" s="77">
        <v>2</v>
      </c>
      <c r="E1138" s="71">
        <v>120000</v>
      </c>
      <c r="F1138" s="70">
        <f ca="1">INDIRECT(ADDRESS(ROW(),COLUMN()-2,4))*INDIRECT(ADDRESS(ROW(),COLUMN()-1,4))</f>
        <v>240000</v>
      </c>
      <c r="G1138" s="45"/>
      <c r="H1138" s="45"/>
      <c r="I1138" s="45"/>
      <c r="J1138" s="45"/>
    </row>
    <row r="1139" spans="1:10" ht="14.1" customHeight="1" x14ac:dyDescent="0.2">
      <c r="A1139" s="62">
        <v>78102206</v>
      </c>
      <c r="B1139" s="69" t="str">
        <f ca="1">IFERROR(INDEX(UNSPSCDes,MATCH(INDIRECT(ADDRESS(ROW(),COLUMN()-1,4)),UNSPSCCode,0)),"")</f>
        <v>Servicios de mensajería en bicicleta o motocicleta</v>
      </c>
      <c r="C1139" s="77" t="s">
        <v>1449</v>
      </c>
      <c r="D1139" s="77">
        <v>1</v>
      </c>
      <c r="E1139" s="71">
        <v>12000</v>
      </c>
      <c r="F1139" s="70">
        <f ca="1">INDIRECT(ADDRESS(ROW(),COLUMN()-2,4))*INDIRECT(ADDRESS(ROW(),COLUMN()-1,4))</f>
        <v>12000</v>
      </c>
      <c r="G1139" s="45"/>
      <c r="H1139" s="45"/>
      <c r="I1139" s="45"/>
      <c r="J1139" s="45"/>
    </row>
    <row r="1140" spans="1:10" ht="14.1" customHeight="1" x14ac:dyDescent="0.2">
      <c r="A1140" s="62">
        <v>93111603</v>
      </c>
      <c r="B1140" s="69" t="str">
        <f ca="1">IFERROR(INDEX(UNSPSCDes,MATCH(INDIRECT(ADDRESS(ROW(),COLUMN()-1,4)),UNSPSCCode,0)),"")</f>
        <v>Representación proporcional</v>
      </c>
      <c r="C1140" s="77" t="s">
        <v>1449</v>
      </c>
      <c r="D1140" s="77">
        <v>1</v>
      </c>
      <c r="E1140" s="71">
        <v>200000</v>
      </c>
      <c r="F1140" s="70">
        <f ca="1">INDIRECT(ADDRESS(ROW(),COLUMN()-2,4))*INDIRECT(ADDRESS(ROW(),COLUMN()-1,4))</f>
        <v>200000</v>
      </c>
      <c r="G1140" s="45"/>
      <c r="H1140" s="45"/>
      <c r="I1140" s="45"/>
      <c r="J1140" s="45"/>
    </row>
    <row r="1141" spans="1:10" ht="14.1" customHeight="1" x14ac:dyDescent="0.2">
      <c r="A1141" s="45"/>
      <c r="B1141" s="45"/>
      <c r="C1141" s="45"/>
      <c r="D1141" s="45"/>
      <c r="E1141" s="73" t="s">
        <v>12550</v>
      </c>
      <c r="F1141" s="74">
        <f ca="1">SUM(Table352[MONTO TOTAL ESTIMADO])</f>
        <v>1732750</v>
      </c>
      <c r="G1141" s="45"/>
      <c r="H1141" s="45"/>
      <c r="I1141" s="45"/>
      <c r="J1141" s="45"/>
    </row>
    <row r="1142" spans="1:10" ht="13.5" customHeight="1" thickBot="1" x14ac:dyDescent="0.25">
      <c r="A1142" s="81"/>
      <c r="B1142" s="69"/>
      <c r="C1142" s="78"/>
      <c r="D1142" s="77"/>
      <c r="E1142" s="71"/>
      <c r="F1142" s="70"/>
      <c r="G1142" s="45"/>
      <c r="H1142" s="45"/>
      <c r="I1142" s="45"/>
      <c r="J1142" s="45"/>
    </row>
    <row r="1143" spans="1:10" ht="13.5" customHeight="1" thickBot="1" x14ac:dyDescent="0.25">
      <c r="A1143" s="64" t="s">
        <v>16382</v>
      </c>
      <c r="B1143" s="64" t="s">
        <v>161</v>
      </c>
      <c r="C1143" s="64" t="s">
        <v>11723</v>
      </c>
      <c r="D1143" s="64" t="s">
        <v>14378</v>
      </c>
      <c r="E1143" s="64" t="s">
        <v>10961</v>
      </c>
      <c r="F1143" s="64" t="s">
        <v>11094</v>
      </c>
      <c r="G1143" s="45"/>
      <c r="H1143" s="45" t="str">
        <f>C1161</f>
        <v>Bienes</v>
      </c>
      <c r="I1143" s="45" t="str">
        <f>E1161</f>
        <v>No</v>
      </c>
      <c r="J1143" s="45" t="str">
        <f>D1161</f>
        <v>Comparación de Precio</v>
      </c>
    </row>
    <row r="1144" spans="1:10" ht="13.5" customHeight="1" thickBot="1" x14ac:dyDescent="0.3">
      <c r="A1144" s="66" t="s">
        <v>18861</v>
      </c>
      <c r="B1144" s="66" t="s">
        <v>18862</v>
      </c>
      <c r="C1144" s="66" t="s">
        <v>17798</v>
      </c>
      <c r="D1144" s="66" t="s">
        <v>18846</v>
      </c>
      <c r="E1144" s="66" t="s">
        <v>17854</v>
      </c>
      <c r="F1144" s="66"/>
    </row>
    <row r="1145" spans="1:10" ht="13.5" customHeight="1" thickBot="1" x14ac:dyDescent="0.3">
      <c r="A1145" s="106" t="s">
        <v>14828</v>
      </c>
      <c r="B1145" s="67" t="s">
        <v>8528</v>
      </c>
      <c r="C1145" s="76">
        <v>42842</v>
      </c>
      <c r="D1145" s="106" t="s">
        <v>9385</v>
      </c>
      <c r="E1145" s="67" t="s">
        <v>13093</v>
      </c>
      <c r="F1145" s="66" t="s">
        <v>3080</v>
      </c>
    </row>
    <row r="1146" spans="1:10" ht="13.5" customHeight="1" thickBot="1" x14ac:dyDescent="0.3">
      <c r="A1146" s="107"/>
      <c r="B1146" s="67" t="s">
        <v>1786</v>
      </c>
      <c r="C1146" s="93">
        <f>IF(C1145="","",IF(AND(MONTH(C1145)&gt;=1,MONTH(C1145)&lt;=3),1,IF(AND(MONTH(C1145)&gt;=4,MONTH(C1145)&lt;=6),2,IF(AND(MONTH(C1145)&gt;=7,MONTH(C1145)&lt;=9),3,4))))</f>
        <v>2</v>
      </c>
      <c r="D1146" s="107"/>
      <c r="E1146" s="67" t="s">
        <v>2417</v>
      </c>
      <c r="F1146" s="66" t="s">
        <v>11111</v>
      </c>
    </row>
    <row r="1147" spans="1:10" ht="14.1" customHeight="1" thickBot="1" x14ac:dyDescent="0.3">
      <c r="A1147" s="107"/>
      <c r="B1147" s="67" t="s">
        <v>12942</v>
      </c>
      <c r="C1147" s="76">
        <v>42845</v>
      </c>
      <c r="D1147" s="107"/>
      <c r="E1147" s="67" t="s">
        <v>3073</v>
      </c>
      <c r="F1147" s="66" t="s">
        <v>11111</v>
      </c>
    </row>
    <row r="1148" spans="1:10" ht="14.1" customHeight="1" thickBot="1" x14ac:dyDescent="0.3">
      <c r="A1148" s="107"/>
      <c r="B1148" s="67" t="s">
        <v>1786</v>
      </c>
      <c r="C1148" s="93">
        <f>IF(C1147="","",IF(AND(MONTH(C1147)&gt;=1,MONTH(C1147)&lt;=3),1,IF(AND(MONTH(C1147)&gt;=4,MONTH(C1147)&lt;=6),2,IF(AND(MONTH(C1147)&gt;=7,MONTH(C1147)&lt;=9),3,4))))</f>
        <v>2</v>
      </c>
      <c r="D1148" s="107"/>
      <c r="E1148" s="67" t="s">
        <v>13192</v>
      </c>
      <c r="F1148" s="66" t="s">
        <v>11111</v>
      </c>
    </row>
    <row r="1149" spans="1:10" ht="33.75" customHeight="1" thickBot="1" x14ac:dyDescent="0.25">
      <c r="A1149" s="45"/>
      <c r="B1149" s="45"/>
      <c r="C1149" s="45"/>
      <c r="D1149" s="45"/>
      <c r="E1149" s="45"/>
      <c r="F1149" s="45"/>
      <c r="G1149" s="45"/>
      <c r="H1149" s="45"/>
      <c r="I1149" s="45"/>
      <c r="J1149" s="45"/>
    </row>
    <row r="1150" spans="1:10" ht="13.5" customHeight="1" thickBot="1" x14ac:dyDescent="0.25">
      <c r="A1150" s="72" t="s">
        <v>15735</v>
      </c>
      <c r="B1150" s="72" t="s">
        <v>16146</v>
      </c>
      <c r="C1150" s="72" t="s">
        <v>15641</v>
      </c>
      <c r="D1150" s="72" t="s">
        <v>15251</v>
      </c>
      <c r="E1150" s="72" t="s">
        <v>6932</v>
      </c>
      <c r="F1150" s="72" t="s">
        <v>15280</v>
      </c>
      <c r="G1150" s="45"/>
      <c r="H1150" s="45"/>
      <c r="I1150" s="45"/>
      <c r="J1150" s="45"/>
    </row>
    <row r="1151" spans="1:10" ht="14.1" customHeight="1" x14ac:dyDescent="0.2">
      <c r="A1151" s="77">
        <v>80161507</v>
      </c>
      <c r="B1151" s="69" t="str">
        <f t="shared" ref="B1151:B1156" ca="1" si="58">IFERROR(INDEX(UNSPSCDes,MATCH(INDIRECT(ADDRESS(ROW(),COLUMN()-1,4)),UNSPSCCode,0)),"")</f>
        <v>Servicios audiovisuales</v>
      </c>
      <c r="C1151" s="77" t="s">
        <v>1449</v>
      </c>
      <c r="D1151" s="77">
        <v>2</v>
      </c>
      <c r="E1151" s="71">
        <v>150000</v>
      </c>
      <c r="F1151" s="70">
        <f t="shared" ref="F1151:F1156" ca="1" si="59">INDIRECT(ADDRESS(ROW(),COLUMN()-2,4))*INDIRECT(ADDRESS(ROW(),COLUMN()-1,4))</f>
        <v>300000</v>
      </c>
      <c r="G1151" s="45"/>
      <c r="H1151" s="45"/>
      <c r="I1151" s="45"/>
      <c r="J1151" s="45"/>
    </row>
    <row r="1152" spans="1:10" ht="13.5" customHeight="1" x14ac:dyDescent="0.2">
      <c r="A1152" s="79">
        <v>90152002</v>
      </c>
      <c r="B1152" s="69" t="str">
        <f t="shared" ca="1" si="58"/>
        <v>Salones de baile</v>
      </c>
      <c r="C1152" s="77" t="s">
        <v>1449</v>
      </c>
      <c r="D1152" s="77">
        <v>2</v>
      </c>
      <c r="E1152" s="71">
        <v>125000</v>
      </c>
      <c r="F1152" s="70">
        <f t="shared" ca="1" si="59"/>
        <v>250000</v>
      </c>
      <c r="G1152" s="45"/>
      <c r="H1152" s="45"/>
      <c r="I1152" s="45"/>
      <c r="J1152" s="45"/>
    </row>
    <row r="1153" spans="1:10" ht="14.1" customHeight="1" x14ac:dyDescent="0.2">
      <c r="A1153" s="79">
        <v>25101503</v>
      </c>
      <c r="B1153" s="69" t="str">
        <f t="shared" ca="1" si="58"/>
        <v>Carros</v>
      </c>
      <c r="C1153" s="77" t="s">
        <v>1449</v>
      </c>
      <c r="D1153" s="77">
        <v>2</v>
      </c>
      <c r="E1153" s="71">
        <v>35000</v>
      </c>
      <c r="F1153" s="70">
        <f t="shared" ca="1" si="59"/>
        <v>70000</v>
      </c>
      <c r="G1153" s="45"/>
      <c r="H1153" s="45"/>
      <c r="I1153" s="45"/>
      <c r="J1153" s="45"/>
    </row>
    <row r="1154" spans="1:10" ht="14.1" customHeight="1" x14ac:dyDescent="0.2">
      <c r="A1154" s="79">
        <v>56112103</v>
      </c>
      <c r="B1154" s="69" t="str">
        <f t="shared" ca="1" si="58"/>
        <v>Sillas para visitantes</v>
      </c>
      <c r="C1154" s="77" t="s">
        <v>1449</v>
      </c>
      <c r="D1154" s="77">
        <v>25</v>
      </c>
      <c r="E1154" s="71">
        <v>150</v>
      </c>
      <c r="F1154" s="70">
        <f t="shared" ca="1" si="59"/>
        <v>3750</v>
      </c>
      <c r="G1154" s="45"/>
      <c r="H1154" s="45"/>
      <c r="I1154" s="45"/>
      <c r="J1154" s="45"/>
    </row>
    <row r="1155" spans="1:10" ht="14.1" customHeight="1" x14ac:dyDescent="0.2">
      <c r="A1155" s="79">
        <v>56121501</v>
      </c>
      <c r="B1155" s="69" t="str">
        <f t="shared" ca="1" si="58"/>
        <v>Mesas para actividades</v>
      </c>
      <c r="C1155" s="77" t="s">
        <v>1449</v>
      </c>
      <c r="D1155" s="77">
        <v>5</v>
      </c>
      <c r="E1155" s="71">
        <v>200</v>
      </c>
      <c r="F1155" s="70">
        <f t="shared" ca="1" si="59"/>
        <v>1000</v>
      </c>
      <c r="G1155" s="45"/>
      <c r="H1155" s="45"/>
      <c r="I1155" s="45"/>
      <c r="J1155" s="45"/>
    </row>
    <row r="1156" spans="1:10" ht="14.1" customHeight="1" x14ac:dyDescent="0.2">
      <c r="A1156" s="79">
        <v>52121604</v>
      </c>
      <c r="B1156" s="69" t="str">
        <f t="shared" ca="1" si="58"/>
        <v>Manteles</v>
      </c>
      <c r="C1156" s="77" t="s">
        <v>1449</v>
      </c>
      <c r="D1156" s="77">
        <v>5</v>
      </c>
      <c r="E1156" s="71">
        <v>200</v>
      </c>
      <c r="F1156" s="70">
        <f t="shared" ca="1" si="59"/>
        <v>1000</v>
      </c>
      <c r="G1156" s="45"/>
      <c r="H1156" s="45"/>
      <c r="I1156" s="45"/>
      <c r="J1156" s="45"/>
    </row>
    <row r="1157" spans="1:10" ht="14.1" customHeight="1" x14ac:dyDescent="0.2">
      <c r="A1157" s="62">
        <v>78102206</v>
      </c>
      <c r="B1157" s="69" t="str">
        <f ca="1">IFERROR(INDEX(UNSPSCDes,MATCH(INDIRECT(ADDRESS(ROW(),COLUMN()-1,4)),UNSPSCCode,0)),"")</f>
        <v>Servicios de mensajería en bicicleta o motocicleta</v>
      </c>
      <c r="C1157" s="77" t="s">
        <v>1449</v>
      </c>
      <c r="D1157" s="77">
        <v>1</v>
      </c>
      <c r="E1157" s="71">
        <v>12000</v>
      </c>
      <c r="F1157" s="70">
        <f ca="1">INDIRECT(ADDRESS(ROW(),COLUMN()-2,4))*INDIRECT(ADDRESS(ROW(),COLUMN()-1,4))</f>
        <v>12000</v>
      </c>
      <c r="G1157" s="45"/>
      <c r="H1157" s="45"/>
      <c r="I1157" s="45"/>
      <c r="J1157" s="45"/>
    </row>
    <row r="1158" spans="1:10" ht="13.5" customHeight="1" x14ac:dyDescent="0.2">
      <c r="A1158" s="45"/>
      <c r="B1158" s="45"/>
      <c r="C1158" s="45"/>
      <c r="D1158" s="45"/>
      <c r="E1158" s="73" t="s">
        <v>12550</v>
      </c>
      <c r="F1158" s="74">
        <f ca="1">SUM(Table353[MONTO TOTAL ESTIMADO])</f>
        <v>637750</v>
      </c>
      <c r="G1158" s="45"/>
      <c r="H1158" s="45"/>
      <c r="I1158" s="45"/>
      <c r="J1158" s="45"/>
    </row>
    <row r="1159" spans="1:10" ht="13.5" customHeight="1" thickBot="1" x14ac:dyDescent="0.25">
      <c r="A1159" s="81"/>
      <c r="B1159" s="69"/>
      <c r="C1159" s="78"/>
      <c r="D1159" s="77"/>
      <c r="E1159" s="71"/>
      <c r="F1159" s="70"/>
      <c r="G1159" s="45"/>
      <c r="H1159" s="45" t="str">
        <f>C1179</f>
        <v>Bienes</v>
      </c>
      <c r="I1159" s="45" t="str">
        <f>E1179</f>
        <v>Si</v>
      </c>
      <c r="J1159" s="45" t="str">
        <f>D1179</f>
        <v>Comparación de Precio</v>
      </c>
    </row>
    <row r="1160" spans="1:10" ht="13.5" customHeight="1" thickBot="1" x14ac:dyDescent="0.3">
      <c r="A1160" s="64" t="s">
        <v>16382</v>
      </c>
      <c r="B1160" s="64" t="s">
        <v>161</v>
      </c>
      <c r="C1160" s="64" t="s">
        <v>11723</v>
      </c>
      <c r="D1160" s="64" t="s">
        <v>14378</v>
      </c>
      <c r="E1160" s="64" t="s">
        <v>10961</v>
      </c>
      <c r="F1160" s="64" t="s">
        <v>11094</v>
      </c>
    </row>
    <row r="1161" spans="1:10" ht="13.5" customHeight="1" thickBot="1" x14ac:dyDescent="0.3">
      <c r="A1161" s="66" t="s">
        <v>18861</v>
      </c>
      <c r="B1161" s="66" t="s">
        <v>18862</v>
      </c>
      <c r="C1161" s="66" t="s">
        <v>17798</v>
      </c>
      <c r="D1161" s="66" t="s">
        <v>18886</v>
      </c>
      <c r="E1161" s="66" t="s">
        <v>17854</v>
      </c>
      <c r="F1161" s="66"/>
    </row>
    <row r="1162" spans="1:10" ht="13.5" customHeight="1" thickBot="1" x14ac:dyDescent="0.3">
      <c r="A1162" s="106" t="s">
        <v>14828</v>
      </c>
      <c r="B1162" s="67" t="s">
        <v>8528</v>
      </c>
      <c r="C1162" s="76">
        <v>42926</v>
      </c>
      <c r="D1162" s="106" t="s">
        <v>9385</v>
      </c>
      <c r="E1162" s="67" t="s">
        <v>13093</v>
      </c>
      <c r="F1162" s="66" t="s">
        <v>3080</v>
      </c>
    </row>
    <row r="1163" spans="1:10" ht="14.1" customHeight="1" thickBot="1" x14ac:dyDescent="0.3">
      <c r="A1163" s="107"/>
      <c r="B1163" s="67" t="s">
        <v>1786</v>
      </c>
      <c r="C1163" s="93">
        <f>IF(C1162="","",IF(AND(MONTH(C1162)&gt;=1,MONTH(C1162)&lt;=3),1,IF(AND(MONTH(C1162)&gt;=4,MONTH(C1162)&lt;=6),2,IF(AND(MONTH(C1162)&gt;=7,MONTH(C1162)&lt;=9),3,4))))</f>
        <v>3</v>
      </c>
      <c r="D1163" s="107"/>
      <c r="E1163" s="67" t="s">
        <v>2417</v>
      </c>
      <c r="F1163" s="66" t="s">
        <v>11111</v>
      </c>
    </row>
    <row r="1164" spans="1:10" ht="33.75" customHeight="1" thickBot="1" x14ac:dyDescent="0.25">
      <c r="A1164" s="107"/>
      <c r="B1164" s="67" t="s">
        <v>12942</v>
      </c>
      <c r="C1164" s="76">
        <v>42929</v>
      </c>
      <c r="D1164" s="107"/>
      <c r="E1164" s="67" t="s">
        <v>3073</v>
      </c>
      <c r="F1164" s="66" t="s">
        <v>11111</v>
      </c>
      <c r="G1164" s="45"/>
      <c r="H1164" s="45"/>
      <c r="I1164" s="45"/>
      <c r="J1164" s="45"/>
    </row>
    <row r="1165" spans="1:10" ht="13.5" customHeight="1" thickBot="1" x14ac:dyDescent="0.25">
      <c r="A1165" s="107"/>
      <c r="B1165" s="67" t="s">
        <v>1786</v>
      </c>
      <c r="C1165" s="93">
        <f>IF(C1164="","",IF(AND(MONTH(C1164)&gt;=1,MONTH(C1164)&lt;=3),1,IF(AND(MONTH(C1164)&gt;=4,MONTH(C1164)&lt;=6),2,IF(AND(MONTH(C1164)&gt;=7,MONTH(C1164)&lt;=9),3,4))))</f>
        <v>3</v>
      </c>
      <c r="D1165" s="107"/>
      <c r="E1165" s="67" t="s">
        <v>13192</v>
      </c>
      <c r="F1165" s="66" t="s">
        <v>11111</v>
      </c>
      <c r="G1165" s="45"/>
      <c r="H1165" s="45"/>
      <c r="I1165" s="45"/>
      <c r="J1165" s="45"/>
    </row>
    <row r="1166" spans="1:10" ht="14.1" customHeight="1" thickBot="1" x14ac:dyDescent="0.25">
      <c r="A1166" s="45"/>
      <c r="B1166" s="45"/>
      <c r="C1166" s="45"/>
      <c r="D1166" s="45"/>
      <c r="E1166" s="45"/>
      <c r="F1166" s="45"/>
      <c r="G1166" s="45"/>
      <c r="H1166" s="45"/>
      <c r="I1166" s="45"/>
      <c r="J1166" s="45"/>
    </row>
    <row r="1167" spans="1:10" ht="14.1" customHeight="1" thickBot="1" x14ac:dyDescent="0.25">
      <c r="A1167" s="72" t="s">
        <v>15735</v>
      </c>
      <c r="B1167" s="72" t="s">
        <v>16146</v>
      </c>
      <c r="C1167" s="72" t="s">
        <v>15641</v>
      </c>
      <c r="D1167" s="72" t="s">
        <v>15251</v>
      </c>
      <c r="E1167" s="72" t="s">
        <v>6932</v>
      </c>
      <c r="F1167" s="72" t="s">
        <v>15280</v>
      </c>
      <c r="G1167" s="45"/>
      <c r="H1167" s="45"/>
      <c r="I1167" s="45"/>
      <c r="J1167" s="45"/>
    </row>
    <row r="1168" spans="1:10" ht="14.1" customHeight="1" x14ac:dyDescent="0.2">
      <c r="A1168" s="77">
        <v>80161507</v>
      </c>
      <c r="B1168" s="69" t="str">
        <f t="shared" ref="B1168:B1175" ca="1" si="60">IFERROR(INDEX(UNSPSCDes,MATCH(INDIRECT(ADDRESS(ROW(),COLUMN()-1,4)),UNSPSCCode,0)),"")</f>
        <v>Servicios audiovisuales</v>
      </c>
      <c r="C1168" s="77" t="s">
        <v>1449</v>
      </c>
      <c r="D1168" s="77">
        <v>2</v>
      </c>
      <c r="E1168" s="71">
        <v>190000</v>
      </c>
      <c r="F1168" s="70">
        <f t="shared" ref="F1168:F1175" ca="1" si="61">INDIRECT(ADDRESS(ROW(),COLUMN()-2,4))*INDIRECT(ADDRESS(ROW(),COLUMN()-1,4))</f>
        <v>380000</v>
      </c>
      <c r="G1168" s="45"/>
      <c r="H1168" s="45"/>
      <c r="I1168" s="45"/>
      <c r="J1168" s="45"/>
    </row>
    <row r="1169" spans="1:10" ht="14.1" customHeight="1" x14ac:dyDescent="0.2">
      <c r="A1169" s="79">
        <v>90152002</v>
      </c>
      <c r="B1169" s="69" t="str">
        <f t="shared" ca="1" si="60"/>
        <v>Salones de baile</v>
      </c>
      <c r="C1169" s="77" t="s">
        <v>1449</v>
      </c>
      <c r="D1169" s="77">
        <v>2</v>
      </c>
      <c r="E1169" s="71">
        <v>380000</v>
      </c>
      <c r="F1169" s="70">
        <f t="shared" ca="1" si="61"/>
        <v>760000</v>
      </c>
      <c r="G1169" s="45"/>
      <c r="H1169" s="45"/>
      <c r="I1169" s="45"/>
      <c r="J1169" s="45"/>
    </row>
    <row r="1170" spans="1:10" ht="14.1" customHeight="1" x14ac:dyDescent="0.2">
      <c r="A1170" s="79">
        <v>43211507</v>
      </c>
      <c r="B1170" s="69" t="str">
        <f t="shared" ca="1" si="60"/>
        <v>Computadores de escritorio</v>
      </c>
      <c r="C1170" s="77" t="s">
        <v>1449</v>
      </c>
      <c r="D1170" s="77">
        <v>10</v>
      </c>
      <c r="E1170" s="71">
        <v>25000</v>
      </c>
      <c r="F1170" s="70">
        <f t="shared" ca="1" si="61"/>
        <v>250000</v>
      </c>
      <c r="G1170" s="45"/>
      <c r="H1170" s="45"/>
      <c r="I1170" s="45"/>
      <c r="J1170" s="45"/>
    </row>
    <row r="1171" spans="1:10" ht="13.5" customHeight="1" x14ac:dyDescent="0.2">
      <c r="A1171" s="79">
        <v>25101503</v>
      </c>
      <c r="B1171" s="69" t="str">
        <f t="shared" ca="1" si="60"/>
        <v>Carros</v>
      </c>
      <c r="C1171" s="77" t="s">
        <v>1449</v>
      </c>
      <c r="D1171" s="77">
        <v>2</v>
      </c>
      <c r="E1171" s="71">
        <v>35000</v>
      </c>
      <c r="F1171" s="70">
        <f t="shared" ca="1" si="61"/>
        <v>70000</v>
      </c>
      <c r="G1171" s="45"/>
      <c r="H1171" s="45"/>
      <c r="I1171" s="45"/>
      <c r="J1171" s="45"/>
    </row>
    <row r="1172" spans="1:10" ht="13.5" customHeight="1" x14ac:dyDescent="0.2">
      <c r="A1172" s="62">
        <v>43211508</v>
      </c>
      <c r="B1172" s="69" t="str">
        <f t="shared" ca="1" si="60"/>
        <v>Computadores personales</v>
      </c>
      <c r="C1172" s="77" t="s">
        <v>1449</v>
      </c>
      <c r="D1172" s="77">
        <v>2</v>
      </c>
      <c r="E1172" s="71">
        <v>30000</v>
      </c>
      <c r="F1172" s="70">
        <f t="shared" ca="1" si="61"/>
        <v>60000</v>
      </c>
      <c r="G1172" s="45"/>
      <c r="H1172" s="45"/>
      <c r="I1172" s="45"/>
      <c r="J1172" s="45"/>
    </row>
    <row r="1173" spans="1:10" ht="13.5" customHeight="1" x14ac:dyDescent="0.2">
      <c r="A1173" s="92"/>
      <c r="B1173" s="69" t="str">
        <f t="shared" ca="1" si="60"/>
        <v/>
      </c>
      <c r="C1173" s="77"/>
      <c r="D1173" s="77"/>
      <c r="E1173" s="71"/>
      <c r="F1173" s="70">
        <f t="shared" ca="1" si="61"/>
        <v>0</v>
      </c>
      <c r="G1173" s="45"/>
      <c r="H1173" s="45" t="str">
        <f>C1197</f>
        <v>Bienes</v>
      </c>
      <c r="I1173" s="45" t="str">
        <f>E1197</f>
        <v>Si</v>
      </c>
      <c r="J1173" s="45" t="str">
        <f>D1197</f>
        <v>Por debajo del Umbral</v>
      </c>
    </row>
    <row r="1174" spans="1:10" ht="13.5" customHeight="1" x14ac:dyDescent="0.25">
      <c r="A1174" s="92"/>
      <c r="B1174" s="69" t="str">
        <f t="shared" ca="1" si="60"/>
        <v/>
      </c>
      <c r="C1174" s="77"/>
      <c r="D1174" s="77"/>
      <c r="E1174" s="71"/>
      <c r="F1174" s="70">
        <f t="shared" ca="1" si="61"/>
        <v>0</v>
      </c>
    </row>
    <row r="1175" spans="1:10" ht="13.5" customHeight="1" x14ac:dyDescent="0.25">
      <c r="A1175" s="92"/>
      <c r="B1175" s="69" t="str">
        <f t="shared" ca="1" si="60"/>
        <v/>
      </c>
      <c r="C1175" s="77"/>
      <c r="D1175" s="77"/>
      <c r="E1175" s="71"/>
      <c r="F1175" s="70">
        <f t="shared" ca="1" si="61"/>
        <v>0</v>
      </c>
    </row>
    <row r="1176" spans="1:10" ht="14.1" customHeight="1" x14ac:dyDescent="0.2">
      <c r="A1176" s="45"/>
      <c r="B1176" s="45"/>
      <c r="C1176" s="45"/>
      <c r="D1176" s="45"/>
      <c r="E1176" s="73" t="s">
        <v>12550</v>
      </c>
      <c r="F1176" s="74">
        <f ca="1">SUM(Table354[MONTO TOTAL ESTIMADO])</f>
        <v>1520000</v>
      </c>
    </row>
    <row r="1177" spans="1:10" ht="14.1" customHeight="1" thickBot="1" x14ac:dyDescent="0.3">
      <c r="A1177" s="81"/>
      <c r="B1177" s="69"/>
      <c r="C1177" s="78"/>
      <c r="D1177" s="77"/>
      <c r="E1177" s="71"/>
      <c r="F1177" s="70"/>
    </row>
    <row r="1178" spans="1:10" ht="33.75" customHeight="1" thickBot="1" x14ac:dyDescent="0.25">
      <c r="A1178" s="64" t="s">
        <v>16382</v>
      </c>
      <c r="B1178" s="64" t="s">
        <v>161</v>
      </c>
      <c r="C1178" s="64" t="s">
        <v>11723</v>
      </c>
      <c r="D1178" s="64" t="s">
        <v>14378</v>
      </c>
      <c r="E1178" s="64" t="s">
        <v>10961</v>
      </c>
      <c r="F1178" s="64" t="s">
        <v>11094</v>
      </c>
      <c r="G1178" s="45"/>
      <c r="H1178" s="45"/>
      <c r="I1178" s="45"/>
      <c r="J1178" s="45"/>
    </row>
    <row r="1179" spans="1:10" ht="13.5" customHeight="1" thickBot="1" x14ac:dyDescent="0.25">
      <c r="A1179" s="66" t="s">
        <v>18861</v>
      </c>
      <c r="B1179" s="66" t="s">
        <v>18862</v>
      </c>
      <c r="C1179" s="66" t="s">
        <v>17798</v>
      </c>
      <c r="D1179" s="66" t="s">
        <v>18886</v>
      </c>
      <c r="E1179" s="66" t="s">
        <v>18834</v>
      </c>
      <c r="F1179" s="66"/>
      <c r="G1179" s="45"/>
      <c r="H1179" s="45"/>
      <c r="I1179" s="45"/>
      <c r="J1179" s="45"/>
    </row>
    <row r="1180" spans="1:10" ht="14.1" customHeight="1" thickBot="1" x14ac:dyDescent="0.25">
      <c r="A1180" s="106" t="s">
        <v>14828</v>
      </c>
      <c r="B1180" s="67" t="s">
        <v>8528</v>
      </c>
      <c r="C1180" s="76">
        <v>43027</v>
      </c>
      <c r="D1180" s="106" t="s">
        <v>9385</v>
      </c>
      <c r="E1180" s="67" t="s">
        <v>13093</v>
      </c>
      <c r="F1180" s="66" t="s">
        <v>3080</v>
      </c>
      <c r="G1180" s="45"/>
      <c r="H1180" s="45"/>
      <c r="I1180" s="45"/>
      <c r="J1180" s="45"/>
    </row>
    <row r="1181" spans="1:10" ht="14.1" customHeight="1" thickBot="1" x14ac:dyDescent="0.25">
      <c r="A1181" s="107"/>
      <c r="B1181" s="67" t="s">
        <v>1786</v>
      </c>
      <c r="C1181" s="93">
        <f>IF(C1180="","",IF(AND(MONTH(C1180)&gt;=1,MONTH(C1180)&lt;=3),1,IF(AND(MONTH(C1180)&gt;=4,MONTH(C1180)&lt;=6),2,IF(AND(MONTH(C1180)&gt;=7,MONTH(C1180)&lt;=9),3,4))))</f>
        <v>4</v>
      </c>
      <c r="D1181" s="107"/>
      <c r="E1181" s="67" t="s">
        <v>2417</v>
      </c>
      <c r="F1181" s="66" t="s">
        <v>11111</v>
      </c>
      <c r="G1181" s="45"/>
      <c r="H1181" s="45"/>
      <c r="I1181" s="45"/>
      <c r="J1181" s="45"/>
    </row>
    <row r="1182" spans="1:10" ht="14.1" customHeight="1" thickBot="1" x14ac:dyDescent="0.25">
      <c r="A1182" s="107"/>
      <c r="B1182" s="67" t="s">
        <v>12942</v>
      </c>
      <c r="C1182" s="76">
        <v>43031</v>
      </c>
      <c r="D1182" s="107"/>
      <c r="E1182" s="67" t="s">
        <v>3073</v>
      </c>
      <c r="F1182" s="66" t="s">
        <v>11111</v>
      </c>
      <c r="G1182" s="45"/>
      <c r="H1182" s="45"/>
      <c r="I1182" s="45"/>
      <c r="J1182" s="45"/>
    </row>
    <row r="1183" spans="1:10" ht="14.1" customHeight="1" thickBot="1" x14ac:dyDescent="0.25">
      <c r="A1183" s="107"/>
      <c r="B1183" s="67" t="s">
        <v>1786</v>
      </c>
      <c r="C1183" s="93">
        <f>IF(C1182="","",IF(AND(MONTH(C1182)&gt;=1,MONTH(C1182)&lt;=3),1,IF(AND(MONTH(C1182)&gt;=4,MONTH(C1182)&lt;=6),2,IF(AND(MONTH(C1182)&gt;=7,MONTH(C1182)&lt;=9),3,4))))</f>
        <v>4</v>
      </c>
      <c r="D1183" s="107"/>
      <c r="E1183" s="67" t="s">
        <v>13192</v>
      </c>
      <c r="F1183" s="66"/>
      <c r="G1183" s="45"/>
      <c r="H1183" s="45"/>
      <c r="I1183" s="45"/>
      <c r="J1183" s="45"/>
    </row>
    <row r="1184" spans="1:10" ht="14.1" customHeight="1" thickBot="1" x14ac:dyDescent="0.25">
      <c r="A1184" s="45"/>
      <c r="B1184" s="45"/>
      <c r="C1184" s="45"/>
      <c r="D1184" s="45"/>
      <c r="E1184" s="45"/>
      <c r="F1184" s="45"/>
      <c r="G1184" s="45"/>
      <c r="H1184" s="45"/>
      <c r="I1184" s="45"/>
      <c r="J1184" s="45"/>
    </row>
    <row r="1185" spans="1:10" ht="14.1" customHeight="1" thickBot="1" x14ac:dyDescent="0.25">
      <c r="A1185" s="72" t="s">
        <v>15735</v>
      </c>
      <c r="B1185" s="72" t="s">
        <v>16146</v>
      </c>
      <c r="C1185" s="72" t="s">
        <v>15641</v>
      </c>
      <c r="D1185" s="72" t="s">
        <v>15251</v>
      </c>
      <c r="E1185" s="72" t="s">
        <v>6932</v>
      </c>
      <c r="F1185" s="72" t="s">
        <v>15280</v>
      </c>
      <c r="G1185" s="45"/>
      <c r="H1185" s="45"/>
      <c r="I1185" s="45"/>
      <c r="J1185" s="45"/>
    </row>
    <row r="1186" spans="1:10" ht="14.1" customHeight="1" x14ac:dyDescent="0.2">
      <c r="A1186" s="77">
        <v>80161507</v>
      </c>
      <c r="B1186" s="69" t="str">
        <f t="shared" ref="B1186:B1193" ca="1" si="62">IFERROR(INDEX(UNSPSCDes,MATCH(INDIRECT(ADDRESS(ROW(),COLUMN()-1,4)),UNSPSCCode,0)),"")</f>
        <v>Servicios audiovisuales</v>
      </c>
      <c r="C1186" s="77" t="s">
        <v>1449</v>
      </c>
      <c r="D1186" s="77">
        <v>1</v>
      </c>
      <c r="E1186" s="71">
        <v>90000</v>
      </c>
      <c r="F1186" s="70">
        <f t="shared" ref="F1186:F1193" ca="1" si="63">INDIRECT(ADDRESS(ROW(),COLUMN()-2,4))*INDIRECT(ADDRESS(ROW(),COLUMN()-1,4))</f>
        <v>90000</v>
      </c>
      <c r="G1186" s="45"/>
      <c r="H1186" s="45"/>
      <c r="I1186" s="45"/>
      <c r="J1186" s="45"/>
    </row>
    <row r="1187" spans="1:10" ht="14.1" customHeight="1" x14ac:dyDescent="0.2">
      <c r="A1187" s="79">
        <v>90152002</v>
      </c>
      <c r="B1187" s="69" t="str">
        <f t="shared" ca="1" si="62"/>
        <v>Salones de baile</v>
      </c>
      <c r="C1187" s="77" t="s">
        <v>1449</v>
      </c>
      <c r="D1187" s="77">
        <v>1</v>
      </c>
      <c r="E1187" s="71">
        <v>670000</v>
      </c>
      <c r="F1187" s="70">
        <f t="shared" ca="1" si="63"/>
        <v>670000</v>
      </c>
      <c r="G1187" s="45"/>
      <c r="H1187" s="45" t="str">
        <f>C1212</f>
        <v>Bienes</v>
      </c>
      <c r="I1187" s="45" t="str">
        <f>E1212</f>
        <v>Si</v>
      </c>
      <c r="J1187" s="45" t="str">
        <f>D1212</f>
        <v>Compra Menor</v>
      </c>
    </row>
    <row r="1188" spans="1:10" ht="14.1" customHeight="1" x14ac:dyDescent="0.25">
      <c r="A1188" s="79">
        <v>43211507</v>
      </c>
      <c r="B1188" s="69" t="str">
        <f t="shared" ca="1" si="62"/>
        <v>Computadores de escritorio</v>
      </c>
      <c r="C1188" s="77" t="s">
        <v>1449</v>
      </c>
      <c r="D1188" s="77">
        <v>5</v>
      </c>
      <c r="E1188" s="71">
        <v>25000</v>
      </c>
      <c r="F1188" s="70">
        <f t="shared" ca="1" si="63"/>
        <v>125000</v>
      </c>
    </row>
    <row r="1189" spans="1:10" ht="14.1" customHeight="1" x14ac:dyDescent="0.25">
      <c r="A1189" s="79">
        <v>25101503</v>
      </c>
      <c r="B1189" s="69" t="str">
        <f t="shared" ca="1" si="62"/>
        <v>Carros</v>
      </c>
      <c r="C1189" s="77" t="s">
        <v>1449</v>
      </c>
      <c r="D1189" s="77">
        <v>3</v>
      </c>
      <c r="E1189" s="71">
        <v>27000</v>
      </c>
      <c r="F1189" s="70">
        <f t="shared" ca="1" si="63"/>
        <v>81000</v>
      </c>
    </row>
    <row r="1190" spans="1:10" ht="14.1" customHeight="1" x14ac:dyDescent="0.25">
      <c r="A1190" s="79">
        <v>43211508</v>
      </c>
      <c r="B1190" s="69" t="str">
        <f t="shared" ca="1" si="62"/>
        <v>Computadores personales</v>
      </c>
      <c r="C1190" s="77" t="s">
        <v>1449</v>
      </c>
      <c r="D1190" s="77">
        <v>3</v>
      </c>
      <c r="E1190" s="71">
        <v>30000</v>
      </c>
      <c r="F1190" s="70">
        <f t="shared" ca="1" si="63"/>
        <v>90000</v>
      </c>
    </row>
    <row r="1191" spans="1:10" ht="14.1" customHeight="1" x14ac:dyDescent="0.25">
      <c r="A1191" s="79">
        <v>56112103</v>
      </c>
      <c r="B1191" s="69" t="str">
        <f t="shared" ca="1" si="62"/>
        <v>Sillas para visitantes</v>
      </c>
      <c r="C1191" s="77" t="s">
        <v>1449</v>
      </c>
      <c r="D1191" s="77">
        <v>20</v>
      </c>
      <c r="E1191" s="71">
        <v>150</v>
      </c>
      <c r="F1191" s="70">
        <f t="shared" ca="1" si="63"/>
        <v>3000</v>
      </c>
    </row>
    <row r="1192" spans="1:10" ht="13.5" customHeight="1" x14ac:dyDescent="0.25">
      <c r="A1192" s="79">
        <v>56121501</v>
      </c>
      <c r="B1192" s="69" t="str">
        <f t="shared" ca="1" si="62"/>
        <v>Mesas para actividades</v>
      </c>
      <c r="C1192" s="77" t="s">
        <v>1449</v>
      </c>
      <c r="D1192" s="77">
        <v>5</v>
      </c>
      <c r="E1192" s="71">
        <v>205</v>
      </c>
      <c r="F1192" s="70">
        <f t="shared" ca="1" si="63"/>
        <v>1025</v>
      </c>
    </row>
    <row r="1193" spans="1:10" ht="13.5" customHeight="1" x14ac:dyDescent="0.25">
      <c r="A1193" s="79">
        <v>52121604</v>
      </c>
      <c r="B1193" s="69" t="str">
        <f t="shared" ca="1" si="62"/>
        <v>Manteles</v>
      </c>
      <c r="C1193" s="77" t="s">
        <v>1449</v>
      </c>
      <c r="D1193" s="77">
        <v>5</v>
      </c>
      <c r="E1193" s="71">
        <v>250</v>
      </c>
      <c r="F1193" s="70">
        <f t="shared" ca="1" si="63"/>
        <v>1250</v>
      </c>
    </row>
    <row r="1194" spans="1:10" ht="33.75" customHeight="1" x14ac:dyDescent="0.2">
      <c r="A1194" s="62">
        <v>78102206</v>
      </c>
      <c r="B1194" s="69" t="str">
        <f ca="1">IFERROR(INDEX(UNSPSCDes,MATCH(INDIRECT(ADDRESS(ROW(),COLUMN()-1,4)),UNSPSCCode,0)),"")</f>
        <v>Servicios de mensajería en bicicleta o motocicleta</v>
      </c>
      <c r="C1194" s="77" t="s">
        <v>1449</v>
      </c>
      <c r="D1194" s="77">
        <v>1</v>
      </c>
      <c r="E1194" s="71">
        <v>12000</v>
      </c>
      <c r="F1194" s="70">
        <f ca="1">INDIRECT(ADDRESS(ROW(),COLUMN()-2,4))*INDIRECT(ADDRESS(ROW(),COLUMN()-1,4))</f>
        <v>12000</v>
      </c>
      <c r="G1194" s="45"/>
      <c r="H1194" s="45"/>
      <c r="I1194" s="45"/>
      <c r="J1194" s="45"/>
    </row>
    <row r="1195" spans="1:10" ht="13.5" customHeight="1" thickBot="1" x14ac:dyDescent="0.25">
      <c r="A1195" s="45"/>
      <c r="B1195" s="45"/>
      <c r="C1195" s="45"/>
      <c r="D1195" s="45"/>
      <c r="E1195" s="73" t="s">
        <v>12550</v>
      </c>
      <c r="F1195" s="74">
        <f ca="1">SUM(Table355[MONTO TOTAL ESTIMADO])</f>
        <v>1073275</v>
      </c>
      <c r="G1195" s="45"/>
      <c r="H1195" s="45"/>
      <c r="I1195" s="45"/>
      <c r="J1195" s="45"/>
    </row>
    <row r="1196" spans="1:10" ht="14.1" customHeight="1" thickBot="1" x14ac:dyDescent="0.25">
      <c r="A1196" s="64" t="s">
        <v>16382</v>
      </c>
      <c r="B1196" s="64" t="s">
        <v>161</v>
      </c>
      <c r="C1196" s="64" t="s">
        <v>11723</v>
      </c>
      <c r="D1196" s="64" t="s">
        <v>14378</v>
      </c>
      <c r="E1196" s="64" t="s">
        <v>10961</v>
      </c>
      <c r="F1196" s="64" t="s">
        <v>11094</v>
      </c>
      <c r="G1196" s="45"/>
      <c r="H1196" s="45"/>
      <c r="I1196" s="45"/>
      <c r="J1196" s="45"/>
    </row>
    <row r="1197" spans="1:10" ht="14.1" customHeight="1" thickBot="1" x14ac:dyDescent="0.25">
      <c r="A1197" s="66" t="s">
        <v>18863</v>
      </c>
      <c r="B1197" s="66" t="s">
        <v>18844</v>
      </c>
      <c r="C1197" s="66" t="s">
        <v>17798</v>
      </c>
      <c r="D1197" s="66" t="s">
        <v>18869</v>
      </c>
      <c r="E1197" s="66" t="s">
        <v>18834</v>
      </c>
      <c r="F1197" s="66"/>
      <c r="G1197" s="45"/>
      <c r="H1197" s="45"/>
      <c r="I1197" s="45"/>
      <c r="J1197" s="45"/>
    </row>
    <row r="1198" spans="1:10" ht="14.1" customHeight="1" thickBot="1" x14ac:dyDescent="0.25">
      <c r="A1198" s="106" t="s">
        <v>14828</v>
      </c>
      <c r="B1198" s="67" t="s">
        <v>8528</v>
      </c>
      <c r="C1198" s="76">
        <v>42755</v>
      </c>
      <c r="D1198" s="106" t="s">
        <v>9385</v>
      </c>
      <c r="E1198" s="67" t="s">
        <v>13093</v>
      </c>
      <c r="F1198" s="66" t="s">
        <v>3080</v>
      </c>
      <c r="G1198" s="45"/>
      <c r="H1198" s="45"/>
      <c r="I1198" s="45"/>
      <c r="J1198" s="45"/>
    </row>
    <row r="1199" spans="1:10" ht="14.1" customHeight="1" thickBot="1" x14ac:dyDescent="0.25">
      <c r="A1199" s="107"/>
      <c r="B1199" s="67" t="s">
        <v>1786</v>
      </c>
      <c r="C1199" s="93">
        <f>IF(C1198="","",IF(AND(MONTH(C1198)&gt;=1,MONTH(C1198)&lt;=3),1,IF(AND(MONTH(C1198)&gt;=4,MONTH(C1198)&lt;=6),2,IF(AND(MONTH(C1198)&gt;=7,MONTH(C1198)&lt;=9),3,4))))</f>
        <v>1</v>
      </c>
      <c r="D1199" s="107"/>
      <c r="E1199" s="67" t="s">
        <v>2417</v>
      </c>
      <c r="F1199" s="66" t="s">
        <v>11111</v>
      </c>
      <c r="G1199" s="45"/>
      <c r="H1199" s="45"/>
      <c r="I1199" s="45"/>
      <c r="J1199" s="45"/>
    </row>
    <row r="1200" spans="1:10" ht="14.1" customHeight="1" thickBot="1" x14ac:dyDescent="0.25">
      <c r="A1200" s="107"/>
      <c r="B1200" s="67" t="s">
        <v>12942</v>
      </c>
      <c r="C1200" s="76">
        <v>42759</v>
      </c>
      <c r="D1200" s="107"/>
      <c r="E1200" s="67" t="s">
        <v>3073</v>
      </c>
      <c r="F1200" s="66" t="s">
        <v>11111</v>
      </c>
      <c r="G1200" s="45"/>
      <c r="H1200" s="45"/>
      <c r="I1200" s="45"/>
      <c r="J1200" s="45"/>
    </row>
    <row r="1201" spans="1:10" ht="14.1" customHeight="1" thickBot="1" x14ac:dyDescent="0.25">
      <c r="A1201" s="107"/>
      <c r="B1201" s="67" t="s">
        <v>1786</v>
      </c>
      <c r="C1201" s="93">
        <f>IF(C1200="","",IF(AND(MONTH(C1200)&gt;=1,MONTH(C1200)&lt;=3),1,IF(AND(MONTH(C1200)&gt;=4,MONTH(C1200)&lt;=6),2,IF(AND(MONTH(C1200)&gt;=7,MONTH(C1200)&lt;=9),3,4))))</f>
        <v>1</v>
      </c>
      <c r="D1201" s="107"/>
      <c r="E1201" s="67" t="s">
        <v>13192</v>
      </c>
      <c r="F1201" s="66" t="s">
        <v>11111</v>
      </c>
      <c r="G1201" s="45"/>
      <c r="H1201" s="45"/>
      <c r="I1201" s="45"/>
      <c r="J1201" s="45"/>
    </row>
    <row r="1202" spans="1:10" ht="13.5" customHeight="1" thickBot="1" x14ac:dyDescent="0.25">
      <c r="A1202" s="45"/>
      <c r="B1202" s="45"/>
      <c r="C1202" s="45"/>
      <c r="D1202" s="45"/>
      <c r="E1202" s="45"/>
      <c r="F1202" s="45"/>
      <c r="G1202" s="45"/>
      <c r="H1202" s="45"/>
      <c r="I1202" s="45"/>
      <c r="J1202" s="45"/>
    </row>
    <row r="1203" spans="1:10" ht="14.1" customHeight="1" thickBot="1" x14ac:dyDescent="0.25">
      <c r="A1203" s="72" t="s">
        <v>15735</v>
      </c>
      <c r="B1203" s="72" t="s">
        <v>16146</v>
      </c>
      <c r="C1203" s="72" t="s">
        <v>15641</v>
      </c>
      <c r="D1203" s="72" t="s">
        <v>15251</v>
      </c>
      <c r="E1203" s="72" t="s">
        <v>6932</v>
      </c>
      <c r="F1203" s="72" t="s">
        <v>15280</v>
      </c>
      <c r="G1203" s="45"/>
      <c r="H1203" s="45" t="str">
        <f>C1229</f>
        <v>Bienes</v>
      </c>
      <c r="I1203" s="45" t="str">
        <f>E1229</f>
        <v>Si</v>
      </c>
      <c r="J1203" s="45" t="str">
        <f>D1229</f>
        <v>Por debajo del Umbral</v>
      </c>
    </row>
    <row r="1204" spans="1:10" ht="14.1" customHeight="1" x14ac:dyDescent="0.25">
      <c r="A1204" s="77">
        <v>14111604</v>
      </c>
      <c r="B1204" s="69" t="str">
        <f ca="1">IFERROR(INDEX(UNSPSCDes,MATCH(INDIRECT(ADDRESS(ROW(),COLUMN()-1,4)),UNSPSCCode,0)),"")</f>
        <v>Tarjetas de presentación</v>
      </c>
      <c r="C1204" s="77" t="s">
        <v>1449</v>
      </c>
      <c r="D1204" s="77">
        <v>4000</v>
      </c>
      <c r="E1204" s="71">
        <v>11</v>
      </c>
      <c r="F1204" s="70">
        <f ca="1">INDIRECT(ADDRESS(ROW(),COLUMN()-2,4))*INDIRECT(ADDRESS(ROW(),COLUMN()-1,4))</f>
        <v>44000</v>
      </c>
    </row>
    <row r="1205" spans="1:10" ht="13.5" customHeight="1" x14ac:dyDescent="0.2">
      <c r="A1205" s="77">
        <v>44121503</v>
      </c>
      <c r="B1205" s="69" t="str">
        <f ca="1">IFERROR(INDEX(UNSPSCDes,MATCH(INDIRECT(ADDRESS(ROW(),COLUMN()-1,4)),UNSPSCCode,0)),"")</f>
        <v>Sobres</v>
      </c>
      <c r="C1205" s="77" t="s">
        <v>16988</v>
      </c>
      <c r="D1205" s="77">
        <v>2</v>
      </c>
      <c r="E1205" s="71">
        <v>1500</v>
      </c>
      <c r="F1205" s="70">
        <f ca="1">INDIRECT(ADDRESS(ROW(),COLUMN()-2,4))*INDIRECT(ADDRESS(ROW(),COLUMN()-1,4))</f>
        <v>3000</v>
      </c>
      <c r="G1205" s="45"/>
      <c r="H1205" s="45"/>
      <c r="I1205" s="45"/>
      <c r="J1205" s="45"/>
    </row>
    <row r="1206" spans="1:10" ht="13.5" customHeight="1" x14ac:dyDescent="0.2">
      <c r="A1206" s="77">
        <v>44121505</v>
      </c>
      <c r="B1206" s="69" t="str">
        <f ca="1">IFERROR(INDEX(UNSPSCDes,MATCH(INDIRECT(ADDRESS(ROW(),COLUMN()-1,4)),UNSPSCCode,0)),"")</f>
        <v>Sobres especiales</v>
      </c>
      <c r="C1206" s="77" t="s">
        <v>16988</v>
      </c>
      <c r="D1206" s="77">
        <v>2</v>
      </c>
      <c r="E1206" s="71">
        <v>3000</v>
      </c>
      <c r="F1206" s="70">
        <f ca="1">INDIRECT(ADDRESS(ROW(),COLUMN()-2,4))*INDIRECT(ADDRESS(ROW(),COLUMN()-1,4))</f>
        <v>6000</v>
      </c>
      <c r="G1206" s="45"/>
      <c r="H1206" s="45"/>
      <c r="I1206" s="45"/>
      <c r="J1206" s="45"/>
    </row>
    <row r="1207" spans="1:10" ht="14.1" customHeight="1" x14ac:dyDescent="0.2">
      <c r="A1207" s="62">
        <v>82121507</v>
      </c>
      <c r="B1207" s="69" t="str">
        <f ca="1">IFERROR(INDEX(UNSPSCDes,MATCH(INDIRECT(ADDRESS(ROW(),COLUMN()-1,4)),UNSPSCCode,0)),"")</f>
        <v>Impresión de papelería o formularios comerciales</v>
      </c>
      <c r="C1207" s="77" t="s">
        <v>8725</v>
      </c>
      <c r="D1207" s="77">
        <v>10</v>
      </c>
      <c r="E1207" s="71">
        <v>2200</v>
      </c>
      <c r="F1207" s="70">
        <f ca="1">INDIRECT(ADDRESS(ROW(),COLUMN()-2,4))*INDIRECT(ADDRESS(ROW(),COLUMN()-1,4))</f>
        <v>22000</v>
      </c>
      <c r="G1207" s="45"/>
      <c r="H1207" s="45"/>
      <c r="I1207" s="45"/>
      <c r="J1207" s="45"/>
    </row>
    <row r="1208" spans="1:10" ht="14.1" customHeight="1" x14ac:dyDescent="0.2">
      <c r="A1208" s="92"/>
      <c r="B1208" s="69" t="str">
        <f ca="1">IFERROR(INDEX(UNSPSCDes,MATCH(INDIRECT(ADDRESS(ROW(),COLUMN()-1,4)),UNSPSCCode,0)),"")</f>
        <v/>
      </c>
      <c r="C1208" s="77"/>
      <c r="D1208" s="77"/>
      <c r="E1208" s="71"/>
      <c r="F1208" s="70">
        <f ca="1">INDIRECT(ADDRESS(ROW(),COLUMN()-2,4))*INDIRECT(ADDRESS(ROW(),COLUMN()-1,4))</f>
        <v>0</v>
      </c>
      <c r="G1208" s="45"/>
      <c r="H1208" s="45"/>
      <c r="I1208" s="45"/>
      <c r="J1208" s="45"/>
    </row>
    <row r="1209" spans="1:10" ht="14.1" customHeight="1" x14ac:dyDescent="0.2">
      <c r="A1209" s="45"/>
      <c r="B1209" s="45"/>
      <c r="C1209" s="45"/>
      <c r="D1209" s="45"/>
      <c r="E1209" s="73" t="s">
        <v>12550</v>
      </c>
      <c r="F1209" s="74">
        <f ca="1">SUM(Table356[MONTO TOTAL ESTIMADO])</f>
        <v>75000</v>
      </c>
      <c r="G1209" s="45"/>
      <c r="H1209" s="45"/>
      <c r="I1209" s="45"/>
      <c r="J1209" s="45"/>
    </row>
    <row r="1210" spans="1:10" ht="14.1" customHeight="1" thickBot="1" x14ac:dyDescent="0.25">
      <c r="A1210" s="81"/>
      <c r="B1210" s="69"/>
      <c r="C1210" s="78"/>
      <c r="D1210" s="77"/>
      <c r="E1210" s="71"/>
      <c r="F1210" s="70"/>
      <c r="G1210" s="45"/>
      <c r="H1210" s="45"/>
      <c r="I1210" s="45"/>
      <c r="J1210" s="45"/>
    </row>
    <row r="1211" spans="1:10" ht="14.1" customHeight="1" thickBot="1" x14ac:dyDescent="0.25">
      <c r="A1211" s="64" t="s">
        <v>16382</v>
      </c>
      <c r="B1211" s="64" t="s">
        <v>161</v>
      </c>
      <c r="C1211" s="64" t="s">
        <v>11723</v>
      </c>
      <c r="D1211" s="64" t="s">
        <v>14378</v>
      </c>
      <c r="E1211" s="64" t="s">
        <v>10961</v>
      </c>
      <c r="F1211" s="64" t="s">
        <v>11094</v>
      </c>
      <c r="G1211" s="45"/>
      <c r="H1211" s="45"/>
      <c r="I1211" s="45"/>
      <c r="J1211" s="45"/>
    </row>
    <row r="1212" spans="1:10" ht="14.1" customHeight="1" thickBot="1" x14ac:dyDescent="0.25">
      <c r="A1212" s="66" t="s">
        <v>18863</v>
      </c>
      <c r="B1212" s="66" t="s">
        <v>18844</v>
      </c>
      <c r="C1212" s="66" t="s">
        <v>17798</v>
      </c>
      <c r="D1212" s="66" t="s">
        <v>18846</v>
      </c>
      <c r="E1212" s="66" t="s">
        <v>18834</v>
      </c>
      <c r="F1212" s="66"/>
      <c r="G1212" s="45"/>
      <c r="H1212" s="45"/>
      <c r="I1212" s="45"/>
      <c r="J1212" s="45"/>
    </row>
    <row r="1213" spans="1:10" ht="13.5" customHeight="1" thickBot="1" x14ac:dyDescent="0.25">
      <c r="A1213" s="106" t="s">
        <v>14828</v>
      </c>
      <c r="B1213" s="67" t="s">
        <v>8528</v>
      </c>
      <c r="C1213" s="76">
        <v>42759</v>
      </c>
      <c r="D1213" s="106" t="s">
        <v>9385</v>
      </c>
      <c r="E1213" s="67" t="s">
        <v>13093</v>
      </c>
      <c r="F1213" s="66" t="s">
        <v>3080</v>
      </c>
      <c r="G1213" s="45"/>
      <c r="H1213" s="45"/>
      <c r="I1213" s="45"/>
      <c r="J1213" s="45"/>
    </row>
    <row r="1214" spans="1:10" ht="13.5" customHeight="1" thickBot="1" x14ac:dyDescent="0.25">
      <c r="A1214" s="107"/>
      <c r="B1214" s="67" t="s">
        <v>1786</v>
      </c>
      <c r="C1214" s="93">
        <f>IF(C1213="","",IF(AND(MONTH(C1213)&gt;=1,MONTH(C1213)&lt;=3),1,IF(AND(MONTH(C1213)&gt;=4,MONTH(C1213)&lt;=6),2,IF(AND(MONTH(C1213)&gt;=7,MONTH(C1213)&lt;=9),3,4))))</f>
        <v>1</v>
      </c>
      <c r="D1214" s="107"/>
      <c r="E1214" s="67" t="s">
        <v>2417</v>
      </c>
      <c r="F1214" s="66" t="s">
        <v>11111</v>
      </c>
      <c r="G1214" s="45"/>
      <c r="H1214" s="45" t="str">
        <f>C1242</f>
        <v>Bienes</v>
      </c>
      <c r="I1214" s="45" t="str">
        <f>E1242</f>
        <v>Si</v>
      </c>
      <c r="J1214" s="45" t="str">
        <f>D1242</f>
        <v>Por debajo del Umbral</v>
      </c>
    </row>
    <row r="1215" spans="1:10" ht="13.5" customHeight="1" thickBot="1" x14ac:dyDescent="0.3">
      <c r="A1215" s="107"/>
      <c r="B1215" s="67" t="s">
        <v>12942</v>
      </c>
      <c r="C1215" s="76">
        <v>42762</v>
      </c>
      <c r="D1215" s="107"/>
      <c r="E1215" s="67" t="s">
        <v>3073</v>
      </c>
      <c r="F1215" s="66" t="s">
        <v>11111</v>
      </c>
    </row>
    <row r="1216" spans="1:10" ht="14.1" customHeight="1" thickBot="1" x14ac:dyDescent="0.3">
      <c r="A1216" s="107"/>
      <c r="B1216" s="67" t="s">
        <v>1786</v>
      </c>
      <c r="C1216" s="93">
        <f>IF(C1215="","",IF(AND(MONTH(C1215)&gt;=1,MONTH(C1215)&lt;=3),1,IF(AND(MONTH(C1215)&gt;=4,MONTH(C1215)&lt;=6),2,IF(AND(MONTH(C1215)&gt;=7,MONTH(C1215)&lt;=9),3,4))))</f>
        <v>1</v>
      </c>
      <c r="D1216" s="107"/>
      <c r="E1216" s="67" t="s">
        <v>13192</v>
      </c>
      <c r="F1216" s="66" t="s">
        <v>11111</v>
      </c>
    </row>
    <row r="1217" spans="1:10" ht="14.1" customHeight="1" thickBot="1" x14ac:dyDescent="0.25">
      <c r="A1217" s="45"/>
      <c r="B1217" s="45"/>
      <c r="C1217" s="45"/>
      <c r="D1217" s="45"/>
      <c r="E1217" s="45"/>
      <c r="F1217" s="45"/>
    </row>
    <row r="1218" spans="1:10" ht="33.75" customHeight="1" thickBot="1" x14ac:dyDescent="0.25">
      <c r="A1218" s="72" t="s">
        <v>15735</v>
      </c>
      <c r="B1218" s="72" t="s">
        <v>16146</v>
      </c>
      <c r="C1218" s="72" t="s">
        <v>15641</v>
      </c>
      <c r="D1218" s="72" t="s">
        <v>15251</v>
      </c>
      <c r="E1218" s="72" t="s">
        <v>6932</v>
      </c>
      <c r="F1218" s="72" t="s">
        <v>15280</v>
      </c>
      <c r="G1218" s="45"/>
      <c r="H1218" s="45"/>
      <c r="I1218" s="45"/>
      <c r="J1218" s="45"/>
    </row>
    <row r="1219" spans="1:10" ht="13.5" customHeight="1" x14ac:dyDescent="0.2">
      <c r="A1219" s="77">
        <v>44121503</v>
      </c>
      <c r="B1219" s="69" t="str">
        <f t="shared" ref="B1219:B1225" ca="1" si="64">IFERROR(INDEX(UNSPSCDes,MATCH(INDIRECT(ADDRESS(ROW(),COLUMN()-1,4)),UNSPSCCode,0)),"")</f>
        <v>Sobres</v>
      </c>
      <c r="C1219" s="77" t="s">
        <v>16988</v>
      </c>
      <c r="D1219" s="77">
        <v>2</v>
      </c>
      <c r="E1219" s="71">
        <v>1500</v>
      </c>
      <c r="F1219" s="70">
        <f t="shared" ref="F1219:F1225" ca="1" si="65">INDIRECT(ADDRESS(ROW(),COLUMN()-2,4))*INDIRECT(ADDRESS(ROW(),COLUMN()-1,4))</f>
        <v>3000</v>
      </c>
      <c r="G1219" s="45"/>
      <c r="H1219" s="45"/>
      <c r="I1219" s="45"/>
      <c r="J1219" s="45"/>
    </row>
    <row r="1220" spans="1:10" ht="14.1" customHeight="1" x14ac:dyDescent="0.2">
      <c r="A1220" s="77">
        <v>44121505</v>
      </c>
      <c r="B1220" s="69" t="str">
        <f t="shared" ca="1" si="64"/>
        <v>Sobres especiales</v>
      </c>
      <c r="C1220" s="77" t="s">
        <v>16988</v>
      </c>
      <c r="D1220" s="77">
        <v>2</v>
      </c>
      <c r="E1220" s="71">
        <v>3000</v>
      </c>
      <c r="F1220" s="70">
        <f t="shared" ca="1" si="65"/>
        <v>6000</v>
      </c>
      <c r="G1220" s="45"/>
      <c r="H1220" s="45"/>
      <c r="I1220" s="45"/>
      <c r="J1220" s="45"/>
    </row>
    <row r="1221" spans="1:10" ht="14.1" customHeight="1" x14ac:dyDescent="0.2">
      <c r="A1221" s="77">
        <v>44121506</v>
      </c>
      <c r="B1221" s="69" t="str">
        <f t="shared" ca="1" si="64"/>
        <v>Sobres estándar</v>
      </c>
      <c r="C1221" s="77" t="s">
        <v>16988</v>
      </c>
      <c r="D1221" s="77">
        <v>2</v>
      </c>
      <c r="E1221" s="71">
        <v>2700</v>
      </c>
      <c r="F1221" s="70">
        <f t="shared" ca="1" si="65"/>
        <v>5400</v>
      </c>
      <c r="G1221" s="45"/>
      <c r="H1221" s="45"/>
      <c r="I1221" s="45"/>
      <c r="J1221" s="45"/>
    </row>
    <row r="1222" spans="1:10" ht="14.1" customHeight="1" x14ac:dyDescent="0.2">
      <c r="A1222" s="77">
        <v>53141507</v>
      </c>
      <c r="B1222" s="69" t="str">
        <f t="shared" ca="1" si="64"/>
        <v>Broches</v>
      </c>
      <c r="C1222" s="77" t="s">
        <v>1449</v>
      </c>
      <c r="D1222" s="77">
        <v>500</v>
      </c>
      <c r="E1222" s="71">
        <v>200</v>
      </c>
      <c r="F1222" s="70">
        <f t="shared" ca="1" si="65"/>
        <v>100000</v>
      </c>
      <c r="G1222" s="45"/>
      <c r="H1222" s="45"/>
      <c r="I1222" s="45"/>
      <c r="J1222" s="45"/>
    </row>
    <row r="1223" spans="1:10" ht="14.1" customHeight="1" x14ac:dyDescent="0.2">
      <c r="A1223" s="62">
        <v>14111509</v>
      </c>
      <c r="B1223" s="69" t="str">
        <f t="shared" ca="1" si="64"/>
        <v>Papel membreteado</v>
      </c>
      <c r="C1223" s="77" t="s">
        <v>8725</v>
      </c>
      <c r="D1223" s="77">
        <v>10</v>
      </c>
      <c r="E1223" s="71">
        <v>750</v>
      </c>
      <c r="F1223" s="70">
        <f t="shared" ca="1" si="65"/>
        <v>7500</v>
      </c>
      <c r="G1223" s="45"/>
      <c r="H1223" s="45"/>
      <c r="I1223" s="45"/>
      <c r="J1223" s="45"/>
    </row>
    <row r="1224" spans="1:10" ht="14.1" customHeight="1" x14ac:dyDescent="0.2">
      <c r="A1224" s="62">
        <v>14111611</v>
      </c>
      <c r="B1224" s="69" t="str">
        <f t="shared" ca="1" si="64"/>
        <v>Tarjetas de invitación o de anuncio</v>
      </c>
      <c r="C1224" s="77" t="s">
        <v>1449</v>
      </c>
      <c r="D1224" s="77">
        <v>500</v>
      </c>
      <c r="E1224" s="71">
        <v>170</v>
      </c>
      <c r="F1224" s="70">
        <f t="shared" ca="1" si="65"/>
        <v>85000</v>
      </c>
      <c r="G1224" s="45"/>
      <c r="H1224" s="45"/>
      <c r="I1224" s="45"/>
      <c r="J1224" s="45"/>
    </row>
    <row r="1225" spans="1:10" ht="14.1" customHeight="1" x14ac:dyDescent="0.2">
      <c r="A1225" s="62">
        <v>82101505</v>
      </c>
      <c r="B1225" s="69" t="str">
        <f t="shared" ca="1" si="64"/>
        <v>Publicidad en volantes o cupones</v>
      </c>
      <c r="C1225" s="77" t="s">
        <v>1449</v>
      </c>
      <c r="D1225" s="77">
        <v>1000</v>
      </c>
      <c r="E1225" s="71">
        <v>4</v>
      </c>
      <c r="F1225" s="70">
        <f t="shared" ca="1" si="65"/>
        <v>4000</v>
      </c>
      <c r="G1225" s="45"/>
      <c r="H1225" s="45"/>
      <c r="I1225" s="45"/>
      <c r="J1225" s="45"/>
    </row>
    <row r="1226" spans="1:10" ht="13.5" customHeight="1" x14ac:dyDescent="0.2">
      <c r="A1226" s="45"/>
      <c r="B1226" s="45"/>
      <c r="C1226" s="45"/>
      <c r="D1226" s="45"/>
      <c r="E1226" s="73" t="s">
        <v>12550</v>
      </c>
      <c r="F1226" s="74">
        <f ca="1">SUM(Table357[MONTO TOTAL ESTIMADO])</f>
        <v>210900</v>
      </c>
      <c r="G1226" s="45"/>
      <c r="H1226" s="45"/>
      <c r="I1226" s="45"/>
      <c r="J1226" s="45"/>
    </row>
    <row r="1227" spans="1:10" ht="13.5" customHeight="1" thickBot="1" x14ac:dyDescent="0.25">
      <c r="A1227" s="81"/>
      <c r="B1227" s="69"/>
      <c r="C1227" s="78"/>
      <c r="D1227" s="77"/>
      <c r="E1227" s="71"/>
      <c r="F1227" s="70"/>
      <c r="G1227" s="45"/>
      <c r="H1227" s="45" t="str">
        <f>C1256</f>
        <v>Bienes</v>
      </c>
      <c r="I1227" s="45" t="str">
        <f>E1256</f>
        <v>No</v>
      </c>
      <c r="J1227" s="45" t="str">
        <f>D1256</f>
        <v>Compareción de Precio</v>
      </c>
    </row>
    <row r="1228" spans="1:10" ht="13.5" customHeight="1" thickBot="1" x14ac:dyDescent="0.3">
      <c r="A1228" s="64" t="s">
        <v>16382</v>
      </c>
      <c r="B1228" s="64" t="s">
        <v>161</v>
      </c>
      <c r="C1228" s="64" t="s">
        <v>11723</v>
      </c>
      <c r="D1228" s="64" t="s">
        <v>14378</v>
      </c>
      <c r="E1228" s="64" t="s">
        <v>10961</v>
      </c>
      <c r="F1228" s="64" t="s">
        <v>11094</v>
      </c>
    </row>
    <row r="1229" spans="1:10" ht="14.1" customHeight="1" thickBot="1" x14ac:dyDescent="0.3">
      <c r="A1229" s="66" t="s">
        <v>18863</v>
      </c>
      <c r="B1229" s="66" t="s">
        <v>18844</v>
      </c>
      <c r="C1229" s="66" t="s">
        <v>17798</v>
      </c>
      <c r="D1229" s="66" t="s">
        <v>18869</v>
      </c>
      <c r="E1229" s="66" t="s">
        <v>18834</v>
      </c>
      <c r="F1229" s="66"/>
    </row>
    <row r="1230" spans="1:10" ht="33.75" customHeight="1" thickBot="1" x14ac:dyDescent="0.25">
      <c r="A1230" s="106" t="s">
        <v>14828</v>
      </c>
      <c r="B1230" s="67" t="s">
        <v>8528</v>
      </c>
      <c r="C1230" s="76">
        <v>42843</v>
      </c>
      <c r="D1230" s="106" t="s">
        <v>9385</v>
      </c>
      <c r="E1230" s="67" t="s">
        <v>13093</v>
      </c>
      <c r="F1230" s="66" t="s">
        <v>3080</v>
      </c>
      <c r="G1230" s="45"/>
      <c r="H1230" s="45"/>
      <c r="I1230" s="45"/>
      <c r="J1230" s="45"/>
    </row>
    <row r="1231" spans="1:10" ht="13.5" customHeight="1" thickBot="1" x14ac:dyDescent="0.25">
      <c r="A1231" s="107"/>
      <c r="B1231" s="67" t="s">
        <v>1786</v>
      </c>
      <c r="C1231" s="94">
        <f>IF(C1230="","",IF(AND(MONTH(C1230)&gt;=1,MONTH(C1230)&lt;=3),1,IF(AND(MONTH(C1230)&gt;=4,MONTH(C1230)&lt;=6),2,IF(AND(MONTH(C1230)&gt;=7,MONTH(C1230)&lt;=9),3,4))))</f>
        <v>2</v>
      </c>
      <c r="D1231" s="107"/>
      <c r="E1231" s="67" t="s">
        <v>2417</v>
      </c>
      <c r="F1231" s="66" t="s">
        <v>11111</v>
      </c>
      <c r="G1231" s="45"/>
      <c r="H1231" s="45"/>
      <c r="I1231" s="45"/>
      <c r="J1231" s="45"/>
    </row>
    <row r="1232" spans="1:10" ht="14.1" customHeight="1" thickBot="1" x14ac:dyDescent="0.25">
      <c r="A1232" s="107"/>
      <c r="B1232" s="67" t="s">
        <v>12942</v>
      </c>
      <c r="C1232" s="76">
        <v>42846</v>
      </c>
      <c r="D1232" s="107"/>
      <c r="E1232" s="67" t="s">
        <v>3073</v>
      </c>
      <c r="F1232" s="66" t="s">
        <v>11111</v>
      </c>
      <c r="G1232" s="45"/>
      <c r="H1232" s="45"/>
      <c r="I1232" s="45"/>
      <c r="J1232" s="45"/>
    </row>
    <row r="1233" spans="1:10" ht="14.1" customHeight="1" thickBot="1" x14ac:dyDescent="0.25">
      <c r="A1233" s="107"/>
      <c r="B1233" s="67" t="s">
        <v>1786</v>
      </c>
      <c r="C1233" s="94">
        <f>IF(C1232="","",IF(AND(MONTH(C1232)&gt;=1,MONTH(C1232)&lt;=3),1,IF(AND(MONTH(C1232)&gt;=4,MONTH(C1232)&lt;=6),2,IF(AND(MONTH(C1232)&gt;=7,MONTH(C1232)&lt;=9),3,4))))</f>
        <v>2</v>
      </c>
      <c r="D1233" s="107"/>
      <c r="E1233" s="67" t="s">
        <v>13192</v>
      </c>
      <c r="F1233" s="66" t="s">
        <v>11111</v>
      </c>
      <c r="G1233" s="45"/>
      <c r="H1233" s="45"/>
      <c r="I1233" s="45"/>
      <c r="J1233" s="45"/>
    </row>
    <row r="1234" spans="1:10" ht="14.1" customHeight="1" thickBot="1" x14ac:dyDescent="0.25">
      <c r="A1234" s="45"/>
      <c r="B1234" s="45"/>
      <c r="C1234" s="45"/>
      <c r="D1234" s="45"/>
      <c r="E1234" s="45"/>
      <c r="F1234" s="45"/>
      <c r="G1234" s="45"/>
      <c r="H1234" s="45"/>
      <c r="I1234" s="45"/>
      <c r="J1234" s="45"/>
    </row>
    <row r="1235" spans="1:10" ht="14.1" customHeight="1" thickBot="1" x14ac:dyDescent="0.25">
      <c r="A1235" s="72" t="s">
        <v>15735</v>
      </c>
      <c r="B1235" s="72" t="s">
        <v>16146</v>
      </c>
      <c r="C1235" s="72" t="s">
        <v>15641</v>
      </c>
      <c r="D1235" s="72" t="s">
        <v>15251</v>
      </c>
      <c r="E1235" s="72" t="s">
        <v>6932</v>
      </c>
      <c r="F1235" s="72" t="s">
        <v>15280</v>
      </c>
      <c r="G1235" s="45"/>
      <c r="H1235" s="45"/>
      <c r="I1235" s="45"/>
      <c r="J1235" s="45"/>
    </row>
    <row r="1236" spans="1:10" ht="14.1" customHeight="1" x14ac:dyDescent="0.2">
      <c r="A1236" s="77">
        <v>14111604</v>
      </c>
      <c r="B1236" s="69" t="str">
        <f ca="1">IFERROR(INDEX(UNSPSCDes,MATCH(INDIRECT(ADDRESS(ROW(),COLUMN()-1,4)),UNSPSCCode,0)),"")</f>
        <v>Tarjetas de presentación</v>
      </c>
      <c r="C1236" s="77" t="s">
        <v>1449</v>
      </c>
      <c r="D1236" s="77">
        <v>4000</v>
      </c>
      <c r="E1236" s="71">
        <v>11</v>
      </c>
      <c r="F1236" s="70">
        <f ca="1">INDIRECT(ADDRESS(ROW(),COLUMN()-2,4))*INDIRECT(ADDRESS(ROW(),COLUMN()-1,4))</f>
        <v>44000</v>
      </c>
      <c r="G1236" s="45"/>
      <c r="H1236" s="45"/>
      <c r="I1236" s="45"/>
      <c r="J1236" s="45"/>
    </row>
    <row r="1237" spans="1:10" ht="14.1" customHeight="1" x14ac:dyDescent="0.2">
      <c r="A1237" s="62">
        <v>82101505</v>
      </c>
      <c r="B1237" s="69" t="str">
        <f ca="1">IFERROR(INDEX(UNSPSCDes,MATCH(INDIRECT(ADDRESS(ROW(),COLUMN()-1,4)),UNSPSCCode,0)),"")</f>
        <v>Publicidad en volantes o cupones</v>
      </c>
      <c r="C1237" s="77" t="s">
        <v>1449</v>
      </c>
      <c r="D1237" s="77">
        <v>1000</v>
      </c>
      <c r="E1237" s="71">
        <v>5</v>
      </c>
      <c r="F1237" s="70">
        <f ca="1">INDIRECT(ADDRESS(ROW(),COLUMN()-2,4))*INDIRECT(ADDRESS(ROW(),COLUMN()-1,4))</f>
        <v>5000</v>
      </c>
      <c r="G1237" s="45"/>
      <c r="H1237" s="45"/>
      <c r="I1237" s="45"/>
      <c r="J1237" s="45"/>
    </row>
    <row r="1238" spans="1:10" ht="13.5" customHeight="1" x14ac:dyDescent="0.2">
      <c r="A1238" s="92"/>
      <c r="B1238" s="69" t="str">
        <f ca="1">IFERROR(INDEX(UNSPSCDes,MATCH(INDIRECT(ADDRESS(ROW(),COLUMN()-1,4)),UNSPSCCode,0)),"")</f>
        <v/>
      </c>
      <c r="C1238" s="77"/>
      <c r="D1238" s="77"/>
      <c r="E1238" s="71"/>
      <c r="F1238" s="70">
        <f ca="1">INDIRECT(ADDRESS(ROW(),COLUMN()-2,4))*INDIRECT(ADDRESS(ROW(),COLUMN()-1,4))</f>
        <v>0</v>
      </c>
      <c r="G1238" s="45"/>
      <c r="H1238" s="45"/>
      <c r="I1238" s="45"/>
      <c r="J1238" s="45"/>
    </row>
    <row r="1239" spans="1:10" ht="13.5" customHeight="1" x14ac:dyDescent="0.2">
      <c r="A1239" s="45"/>
      <c r="B1239" s="45"/>
      <c r="C1239" s="45"/>
      <c r="D1239" s="45"/>
      <c r="E1239" s="73" t="s">
        <v>12550</v>
      </c>
      <c r="F1239" s="74">
        <f ca="1">SUM(Table358[MONTO TOTAL ESTIMADO])</f>
        <v>49000</v>
      </c>
      <c r="G1239" s="45"/>
      <c r="H1239" s="45" t="str">
        <f>C1270</f>
        <v>Bienes</v>
      </c>
      <c r="I1239" s="45" t="str">
        <f>E1270</f>
        <v>No</v>
      </c>
      <c r="J1239" s="45" t="str">
        <f>D1270</f>
        <v>Compras por Excepcion</v>
      </c>
    </row>
    <row r="1240" spans="1:10" ht="14.1" customHeight="1" thickBot="1" x14ac:dyDescent="0.3">
      <c r="A1240" s="81"/>
      <c r="B1240" s="69"/>
      <c r="C1240" s="78"/>
      <c r="D1240" s="77"/>
      <c r="E1240" s="71"/>
      <c r="F1240" s="70"/>
    </row>
    <row r="1241" spans="1:10" ht="33.75" customHeight="1" thickBot="1" x14ac:dyDescent="0.25">
      <c r="A1241" s="64" t="s">
        <v>16382</v>
      </c>
      <c r="B1241" s="64" t="s">
        <v>161</v>
      </c>
      <c r="C1241" s="64" t="s">
        <v>11723</v>
      </c>
      <c r="D1241" s="64" t="s">
        <v>14378</v>
      </c>
      <c r="E1241" s="64" t="s">
        <v>10961</v>
      </c>
      <c r="F1241" s="64" t="s">
        <v>11094</v>
      </c>
      <c r="G1241" s="45"/>
      <c r="H1241" s="45"/>
      <c r="I1241" s="45"/>
      <c r="J1241" s="45"/>
    </row>
    <row r="1242" spans="1:10" ht="14.1" customHeight="1" thickBot="1" x14ac:dyDescent="0.25">
      <c r="A1242" s="66" t="s">
        <v>18863</v>
      </c>
      <c r="B1242" s="66" t="s">
        <v>18844</v>
      </c>
      <c r="C1242" s="66" t="s">
        <v>17798</v>
      </c>
      <c r="D1242" s="66" t="s">
        <v>18869</v>
      </c>
      <c r="E1242" s="66" t="s">
        <v>18834</v>
      </c>
      <c r="F1242" s="66"/>
      <c r="G1242" s="45"/>
      <c r="H1242" s="45"/>
      <c r="I1242" s="45"/>
      <c r="J1242" s="45"/>
    </row>
    <row r="1243" spans="1:10" ht="13.5" customHeight="1" thickBot="1" x14ac:dyDescent="0.25">
      <c r="A1243" s="106" t="s">
        <v>14828</v>
      </c>
      <c r="B1243" s="67" t="s">
        <v>8528</v>
      </c>
      <c r="C1243" s="76">
        <v>42929</v>
      </c>
      <c r="D1243" s="106" t="s">
        <v>9385</v>
      </c>
      <c r="E1243" s="67" t="s">
        <v>13093</v>
      </c>
      <c r="F1243" s="66" t="s">
        <v>3080</v>
      </c>
      <c r="G1243" s="45"/>
      <c r="H1243" s="45"/>
      <c r="I1243" s="45"/>
      <c r="J1243" s="45"/>
    </row>
    <row r="1244" spans="1:10" ht="14.1" customHeight="1" thickBot="1" x14ac:dyDescent="0.25">
      <c r="A1244" s="107"/>
      <c r="B1244" s="67" t="s">
        <v>1786</v>
      </c>
      <c r="C1244" s="94">
        <f>IF(C1243="","",IF(AND(MONTH(C1243)&gt;=1,MONTH(C1243)&lt;=3),1,IF(AND(MONTH(C1243)&gt;=4,MONTH(C1243)&lt;=6),2,IF(AND(MONTH(C1243)&gt;=7,MONTH(C1243)&lt;=9),3,4))))</f>
        <v>3</v>
      </c>
      <c r="D1244" s="107"/>
      <c r="E1244" s="67" t="s">
        <v>2417</v>
      </c>
      <c r="F1244" s="66" t="s">
        <v>11111</v>
      </c>
      <c r="G1244" s="45"/>
      <c r="H1244" s="45"/>
      <c r="I1244" s="45"/>
      <c r="J1244" s="45"/>
    </row>
    <row r="1245" spans="1:10" ht="14.1" customHeight="1" thickBot="1" x14ac:dyDescent="0.25">
      <c r="A1245" s="107"/>
      <c r="B1245" s="67" t="s">
        <v>12942</v>
      </c>
      <c r="C1245" s="76">
        <v>42934</v>
      </c>
      <c r="D1245" s="107"/>
      <c r="E1245" s="67" t="s">
        <v>3073</v>
      </c>
      <c r="F1245" s="66" t="s">
        <v>11111</v>
      </c>
      <c r="G1245" s="45"/>
      <c r="H1245" s="45"/>
      <c r="I1245" s="45"/>
      <c r="J1245" s="45"/>
    </row>
    <row r="1246" spans="1:10" ht="13.5" customHeight="1" thickBot="1" x14ac:dyDescent="0.25">
      <c r="A1246" s="107"/>
      <c r="B1246" s="67" t="s">
        <v>1786</v>
      </c>
      <c r="C1246" s="94">
        <f>IF(C1245="","",IF(AND(MONTH(C1245)&gt;=1,MONTH(C1245)&lt;=3),1,IF(AND(MONTH(C1245)&gt;=4,MONTH(C1245)&lt;=6),2,IF(AND(MONTH(C1245)&gt;=7,MONTH(C1245)&lt;=9),3,4))))</f>
        <v>3</v>
      </c>
      <c r="D1246" s="107"/>
      <c r="E1246" s="67" t="s">
        <v>13192</v>
      </c>
      <c r="F1246" s="66" t="s">
        <v>11111</v>
      </c>
      <c r="G1246" s="45"/>
      <c r="H1246" s="45"/>
      <c r="I1246" s="45"/>
      <c r="J1246" s="45"/>
    </row>
    <row r="1247" spans="1:10" ht="14.1" customHeight="1" thickBot="1" x14ac:dyDescent="0.25">
      <c r="A1247" s="45"/>
      <c r="B1247" s="45"/>
      <c r="C1247" s="45"/>
      <c r="D1247" s="45"/>
      <c r="E1247" s="45"/>
      <c r="F1247" s="45"/>
      <c r="G1247" s="45"/>
      <c r="H1247" s="45"/>
      <c r="I1247" s="45"/>
      <c r="J1247" s="45"/>
    </row>
    <row r="1248" spans="1:10" ht="14.1" customHeight="1" thickBot="1" x14ac:dyDescent="0.25">
      <c r="A1248" s="72" t="s">
        <v>15735</v>
      </c>
      <c r="B1248" s="72" t="s">
        <v>16146</v>
      </c>
      <c r="C1248" s="72" t="s">
        <v>15641</v>
      </c>
      <c r="D1248" s="72" t="s">
        <v>15251</v>
      </c>
      <c r="E1248" s="72" t="s">
        <v>6932</v>
      </c>
      <c r="F1248" s="72" t="s">
        <v>15280</v>
      </c>
      <c r="G1248" s="45"/>
      <c r="H1248" s="45"/>
      <c r="I1248" s="45"/>
      <c r="J1248" s="45"/>
    </row>
    <row r="1249" spans="1:10" ht="14.1" customHeight="1" x14ac:dyDescent="0.2">
      <c r="A1249" s="77">
        <v>44121503</v>
      </c>
      <c r="B1249" s="69" t="str">
        <f ca="1">IFERROR(INDEX(UNSPSCDes,MATCH(INDIRECT(ADDRESS(ROW(),COLUMN()-1,4)),UNSPSCCode,0)),"")</f>
        <v>Sobres</v>
      </c>
      <c r="C1249" s="77" t="s">
        <v>16988</v>
      </c>
      <c r="D1249" s="77">
        <v>1</v>
      </c>
      <c r="E1249" s="71">
        <v>1500</v>
      </c>
      <c r="F1249" s="70">
        <f ca="1">INDIRECT(ADDRESS(ROW(),COLUMN()-2,4))*INDIRECT(ADDRESS(ROW(),COLUMN()-1,4))</f>
        <v>1500</v>
      </c>
      <c r="G1249" s="45"/>
      <c r="H1249" s="45"/>
      <c r="I1249" s="45"/>
      <c r="J1249" s="45"/>
    </row>
    <row r="1250" spans="1:10" ht="13.5" customHeight="1" x14ac:dyDescent="0.2">
      <c r="A1250" s="77">
        <v>44121505</v>
      </c>
      <c r="B1250" s="69" t="str">
        <f ca="1">IFERROR(INDEX(UNSPSCDes,MATCH(INDIRECT(ADDRESS(ROW(),COLUMN()-1,4)),UNSPSCCode,0)),"")</f>
        <v>Sobres especiales</v>
      </c>
      <c r="C1250" s="77" t="s">
        <v>16988</v>
      </c>
      <c r="D1250" s="77">
        <v>1</v>
      </c>
      <c r="E1250" s="71">
        <v>3000</v>
      </c>
      <c r="F1250" s="70">
        <f ca="1">INDIRECT(ADDRESS(ROW(),COLUMN()-2,4))*INDIRECT(ADDRESS(ROW(),COLUMN()-1,4))</f>
        <v>3000</v>
      </c>
      <c r="G1250" s="45"/>
      <c r="H1250" s="45" t="str">
        <f>C1283</f>
        <v>Bienes</v>
      </c>
      <c r="I1250" s="45" t="str">
        <f>E1283</f>
        <v>No</v>
      </c>
      <c r="J1250" s="45" t="str">
        <f>D1283</f>
        <v>Compras por Excepcion</v>
      </c>
    </row>
    <row r="1251" spans="1:10" ht="14.1" customHeight="1" x14ac:dyDescent="0.25">
      <c r="A1251" s="77">
        <v>44121506</v>
      </c>
      <c r="B1251" s="69" t="str">
        <f ca="1">IFERROR(INDEX(UNSPSCDes,MATCH(INDIRECT(ADDRESS(ROW(),COLUMN()-1,4)),UNSPSCCode,0)),"")</f>
        <v>Sobres estándar</v>
      </c>
      <c r="C1251" s="77" t="s">
        <v>16988</v>
      </c>
      <c r="D1251" s="77">
        <v>1</v>
      </c>
      <c r="E1251" s="71">
        <v>2700</v>
      </c>
      <c r="F1251" s="70">
        <f ca="1">INDIRECT(ADDRESS(ROW(),COLUMN()-2,4))*INDIRECT(ADDRESS(ROW(),COLUMN()-1,4))</f>
        <v>2700</v>
      </c>
    </row>
    <row r="1252" spans="1:10" ht="14.1" customHeight="1" x14ac:dyDescent="0.25">
      <c r="A1252" s="77"/>
      <c r="B1252" s="69" t="str">
        <f ca="1">IFERROR(INDEX(UNSPSCDes,MATCH(INDIRECT(ADDRESS(ROW(),COLUMN()-1,4)),UNSPSCCode,0)),"")</f>
        <v/>
      </c>
      <c r="C1252" s="77"/>
      <c r="D1252" s="77"/>
      <c r="E1252" s="71"/>
      <c r="F1252" s="70">
        <f ca="1">INDIRECT(ADDRESS(ROW(),COLUMN()-2,4))*INDIRECT(ADDRESS(ROW(),COLUMN()-1,4))</f>
        <v>0</v>
      </c>
    </row>
    <row r="1253" spans="1:10" ht="33.75" customHeight="1" x14ac:dyDescent="0.2">
      <c r="A1253" s="45"/>
      <c r="B1253" s="45"/>
      <c r="C1253" s="45"/>
      <c r="D1253" s="45"/>
      <c r="E1253" s="73" t="s">
        <v>12550</v>
      </c>
      <c r="F1253" s="74">
        <f ca="1">SUM(Table359[MONTO TOTAL ESTIMADO])</f>
        <v>7200</v>
      </c>
      <c r="G1253" s="45"/>
      <c r="H1253" s="45"/>
      <c r="I1253" s="45"/>
      <c r="J1253" s="45"/>
    </row>
    <row r="1254" spans="1:10" ht="13.5" customHeight="1" thickBot="1" x14ac:dyDescent="0.25">
      <c r="A1254" s="81"/>
      <c r="B1254" s="69"/>
      <c r="C1254" s="78"/>
      <c r="D1254" s="77"/>
      <c r="E1254" s="71"/>
      <c r="F1254" s="70"/>
      <c r="G1254" s="45"/>
      <c r="H1254" s="45"/>
      <c r="I1254" s="45"/>
      <c r="J1254" s="45"/>
    </row>
    <row r="1255" spans="1:10" ht="14.1" customHeight="1" thickBot="1" x14ac:dyDescent="0.25">
      <c r="A1255" s="64" t="s">
        <v>16382</v>
      </c>
      <c r="B1255" s="64" t="s">
        <v>161</v>
      </c>
      <c r="C1255" s="64" t="s">
        <v>11723</v>
      </c>
      <c r="D1255" s="64" t="s">
        <v>14378</v>
      </c>
      <c r="E1255" s="64" t="s">
        <v>10961</v>
      </c>
      <c r="F1255" s="64" t="s">
        <v>11094</v>
      </c>
      <c r="G1255" s="45"/>
      <c r="H1255" s="45"/>
      <c r="I1255" s="45"/>
      <c r="J1255" s="45"/>
    </row>
    <row r="1256" spans="1:10" ht="14.1" customHeight="1" thickBot="1" x14ac:dyDescent="0.25">
      <c r="A1256" s="66" t="s">
        <v>18863</v>
      </c>
      <c r="B1256" s="66" t="s">
        <v>18832</v>
      </c>
      <c r="C1256" s="66" t="s">
        <v>17798</v>
      </c>
      <c r="D1256" s="66" t="s">
        <v>18887</v>
      </c>
      <c r="E1256" s="66" t="s">
        <v>17854</v>
      </c>
      <c r="F1256" s="66"/>
      <c r="G1256" s="45"/>
      <c r="H1256" s="45"/>
      <c r="I1256" s="45"/>
      <c r="J1256" s="45"/>
    </row>
    <row r="1257" spans="1:10" ht="14.1" customHeight="1" thickBot="1" x14ac:dyDescent="0.25">
      <c r="A1257" s="106" t="s">
        <v>14828</v>
      </c>
      <c r="B1257" s="67" t="s">
        <v>8528</v>
      </c>
      <c r="C1257" s="76">
        <v>43018</v>
      </c>
      <c r="D1257" s="106" t="s">
        <v>9385</v>
      </c>
      <c r="E1257" s="67" t="s">
        <v>13093</v>
      </c>
      <c r="F1257" s="66" t="s">
        <v>3080</v>
      </c>
      <c r="G1257" s="45"/>
      <c r="H1257" s="45"/>
      <c r="I1257" s="45"/>
      <c r="J1257" s="45"/>
    </row>
    <row r="1258" spans="1:10" ht="14.1" customHeight="1" thickBot="1" x14ac:dyDescent="0.25">
      <c r="A1258" s="107"/>
      <c r="B1258" s="67" t="s">
        <v>1786</v>
      </c>
      <c r="C1258" s="94">
        <f>IF(C1257="","",IF(AND(MONTH(C1257)&gt;=1,MONTH(C1257)&lt;=3),1,IF(AND(MONTH(C1257)&gt;=4,MONTH(C1257)&lt;=6),2,IF(AND(MONTH(C1257)&gt;=7,MONTH(C1257)&lt;=9),3,4))))</f>
        <v>4</v>
      </c>
      <c r="D1258" s="107"/>
      <c r="E1258" s="67" t="s">
        <v>2417</v>
      </c>
      <c r="F1258" s="66" t="s">
        <v>11111</v>
      </c>
      <c r="G1258" s="45"/>
      <c r="H1258" s="45"/>
      <c r="I1258" s="45"/>
      <c r="J1258" s="45"/>
    </row>
    <row r="1259" spans="1:10" ht="14.1" customHeight="1" thickBot="1" x14ac:dyDescent="0.25">
      <c r="A1259" s="107"/>
      <c r="B1259" s="67" t="s">
        <v>12942</v>
      </c>
      <c r="C1259" s="76">
        <v>43025</v>
      </c>
      <c r="D1259" s="107"/>
      <c r="E1259" s="67" t="s">
        <v>3073</v>
      </c>
      <c r="F1259" s="66" t="s">
        <v>11111</v>
      </c>
      <c r="G1259" s="45"/>
      <c r="H1259" s="45"/>
      <c r="I1259" s="45"/>
      <c r="J1259" s="45"/>
    </row>
    <row r="1260" spans="1:10" ht="14.1" customHeight="1" thickBot="1" x14ac:dyDescent="0.25">
      <c r="A1260" s="107"/>
      <c r="B1260" s="67" t="s">
        <v>1786</v>
      </c>
      <c r="C1260" s="94">
        <f>IF(C1259="","",IF(AND(MONTH(C1259)&gt;=1,MONTH(C1259)&lt;=3),1,IF(AND(MONTH(C1259)&gt;=4,MONTH(C1259)&lt;=6),2,IF(AND(MONTH(C1259)&gt;=7,MONTH(C1259)&lt;=9),3,4))))</f>
        <v>4</v>
      </c>
      <c r="D1260" s="107"/>
      <c r="E1260" s="67" t="s">
        <v>13192</v>
      </c>
      <c r="F1260" s="66" t="s">
        <v>11111</v>
      </c>
      <c r="G1260" s="45"/>
      <c r="H1260" s="45"/>
      <c r="I1260" s="45"/>
      <c r="J1260" s="45"/>
    </row>
    <row r="1261" spans="1:10" ht="13.5" customHeight="1" thickBot="1" x14ac:dyDescent="0.25">
      <c r="A1261" s="45"/>
      <c r="B1261" s="45"/>
      <c r="C1261" s="45"/>
      <c r="D1261" s="45"/>
      <c r="E1261" s="45"/>
      <c r="F1261" s="45"/>
      <c r="G1261" s="45"/>
      <c r="H1261" s="45"/>
      <c r="I1261" s="45"/>
      <c r="J1261" s="45"/>
    </row>
    <row r="1262" spans="1:10" ht="13.5" customHeight="1" thickBot="1" x14ac:dyDescent="0.25">
      <c r="A1262" s="72" t="s">
        <v>15735</v>
      </c>
      <c r="B1262" s="72" t="s">
        <v>16146</v>
      </c>
      <c r="C1262" s="72" t="s">
        <v>15641</v>
      </c>
      <c r="D1262" s="72" t="s">
        <v>15251</v>
      </c>
      <c r="E1262" s="72" t="s">
        <v>6932</v>
      </c>
      <c r="F1262" s="72" t="s">
        <v>15280</v>
      </c>
      <c r="G1262" s="45"/>
      <c r="H1262" s="45" t="str">
        <f>C1294</f>
        <v>Bienes</v>
      </c>
      <c r="I1262" s="45" t="str">
        <f>E1294</f>
        <v>No</v>
      </c>
      <c r="J1262" s="45" t="str">
        <f>D1294</f>
        <v>Compras por Excepcion</v>
      </c>
    </row>
    <row r="1263" spans="1:10" ht="14.1" customHeight="1" x14ac:dyDescent="0.25">
      <c r="A1263" s="77">
        <v>14111604</v>
      </c>
      <c r="B1263" s="69" t="str">
        <f ca="1">IFERROR(INDEX(UNSPSCDes,MATCH(INDIRECT(ADDRESS(ROW(),COLUMN()-1,4)),UNSPSCCode,0)),"")</f>
        <v>Tarjetas de presentación</v>
      </c>
      <c r="C1263" s="77" t="s">
        <v>1449</v>
      </c>
      <c r="D1263" s="77">
        <v>4000</v>
      </c>
      <c r="E1263" s="71">
        <v>11</v>
      </c>
      <c r="F1263" s="70">
        <f ca="1">INDIRECT(ADDRESS(ROW(),COLUMN()-2,4))*INDIRECT(ADDRESS(ROW(),COLUMN()-1,4))</f>
        <v>44000</v>
      </c>
    </row>
    <row r="1264" spans="1:10" ht="14.1" customHeight="1" x14ac:dyDescent="0.25">
      <c r="A1264" s="62">
        <v>14111509</v>
      </c>
      <c r="B1264" s="69" t="str">
        <f ca="1">IFERROR(INDEX(UNSPSCDes,MATCH(INDIRECT(ADDRESS(ROW(),COLUMN()-1,4)),UNSPSCCode,0)),"")</f>
        <v>Papel membreteado</v>
      </c>
      <c r="C1264" s="77" t="s">
        <v>8725</v>
      </c>
      <c r="D1264" s="77">
        <v>4</v>
      </c>
      <c r="E1264" s="71">
        <v>700</v>
      </c>
      <c r="F1264" s="70">
        <f ca="1">INDIRECT(ADDRESS(ROW(),COLUMN()-2,4))*INDIRECT(ADDRESS(ROW(),COLUMN()-1,4))</f>
        <v>2800</v>
      </c>
    </row>
    <row r="1265" spans="1:10" ht="33.75" customHeight="1" x14ac:dyDescent="0.2">
      <c r="A1265" s="62">
        <v>82121503</v>
      </c>
      <c r="B1265" s="69" t="str">
        <f ca="1">IFERROR(INDEX(UNSPSCDes,MATCH(INDIRECT(ADDRESS(ROW(),COLUMN()-1,4)),UNSPSCCode,0)),"")</f>
        <v>Impresión digital</v>
      </c>
      <c r="C1265" s="77" t="s">
        <v>1449</v>
      </c>
      <c r="D1265" s="77">
        <v>750</v>
      </c>
      <c r="E1265" s="71">
        <v>1500</v>
      </c>
      <c r="F1265" s="70">
        <f ca="1">INDIRECT(ADDRESS(ROW(),COLUMN()-2,4))*INDIRECT(ADDRESS(ROW(),COLUMN()-1,4))</f>
        <v>1125000</v>
      </c>
      <c r="G1265" s="45"/>
      <c r="H1265" s="45"/>
      <c r="I1265" s="45"/>
      <c r="J1265" s="45"/>
    </row>
    <row r="1266" spans="1:10" ht="13.5" customHeight="1" x14ac:dyDescent="0.2">
      <c r="A1266" s="62">
        <v>14111611</v>
      </c>
      <c r="B1266" s="69" t="str">
        <f ca="1">IFERROR(INDEX(UNSPSCDes,MATCH(INDIRECT(ADDRESS(ROW(),COLUMN()-1,4)),UNSPSCCode,0)),"")</f>
        <v>Tarjetas de invitación o de anuncio</v>
      </c>
      <c r="C1266" s="77" t="s">
        <v>1449</v>
      </c>
      <c r="D1266" s="77">
        <v>200</v>
      </c>
      <c r="E1266" s="71">
        <v>170</v>
      </c>
      <c r="F1266" s="70">
        <f ca="1">INDIRECT(ADDRESS(ROW(),COLUMN()-2,4))*INDIRECT(ADDRESS(ROW(),COLUMN()-1,4))</f>
        <v>34000</v>
      </c>
      <c r="G1266" s="45"/>
      <c r="H1266" s="45"/>
      <c r="I1266" s="45"/>
      <c r="J1266" s="45"/>
    </row>
    <row r="1267" spans="1:10" ht="14.1" customHeight="1" x14ac:dyDescent="0.2">
      <c r="A1267" s="45"/>
      <c r="B1267" s="45"/>
      <c r="C1267" s="45"/>
      <c r="D1267" s="45"/>
      <c r="E1267" s="73" t="s">
        <v>12550</v>
      </c>
      <c r="F1267" s="74">
        <f ca="1">SUM(Table360[MONTO TOTAL ESTIMADO])</f>
        <v>1205800</v>
      </c>
      <c r="G1267" s="45"/>
      <c r="H1267" s="45"/>
      <c r="I1267" s="45"/>
      <c r="J1267" s="45"/>
    </row>
    <row r="1268" spans="1:10" ht="14.1" customHeight="1" thickBot="1" x14ac:dyDescent="0.25">
      <c r="A1268" s="81"/>
      <c r="B1268" s="69"/>
      <c r="C1268" s="78"/>
      <c r="D1268" s="77"/>
      <c r="E1268" s="71"/>
      <c r="F1268" s="70"/>
      <c r="G1268" s="45"/>
      <c r="H1268" s="45"/>
      <c r="I1268" s="45"/>
      <c r="J1268" s="45"/>
    </row>
    <row r="1269" spans="1:10" ht="14.1" customHeight="1" thickBot="1" x14ac:dyDescent="0.25">
      <c r="A1269" s="64" t="s">
        <v>16382</v>
      </c>
      <c r="B1269" s="64" t="s">
        <v>161</v>
      </c>
      <c r="C1269" s="64" t="s">
        <v>11723</v>
      </c>
      <c r="D1269" s="64" t="s">
        <v>14378</v>
      </c>
      <c r="E1269" s="64" t="s">
        <v>10961</v>
      </c>
      <c r="F1269" s="64" t="s">
        <v>11094</v>
      </c>
      <c r="G1269" s="45"/>
      <c r="H1269" s="45"/>
      <c r="I1269" s="45"/>
      <c r="J1269" s="45"/>
    </row>
    <row r="1270" spans="1:10" ht="14.1" customHeight="1" thickBot="1" x14ac:dyDescent="0.25">
      <c r="A1270" s="66" t="s">
        <v>18864</v>
      </c>
      <c r="B1270" s="66" t="s">
        <v>18832</v>
      </c>
      <c r="C1270" s="66" t="s">
        <v>17798</v>
      </c>
      <c r="D1270" s="66" t="s">
        <v>18865</v>
      </c>
      <c r="E1270" s="66" t="s">
        <v>17854</v>
      </c>
      <c r="F1270" s="66"/>
      <c r="G1270" s="45"/>
      <c r="H1270" s="45"/>
      <c r="I1270" s="45"/>
      <c r="J1270" s="45"/>
    </row>
    <row r="1271" spans="1:10" ht="14.1" customHeight="1" thickBot="1" x14ac:dyDescent="0.25">
      <c r="A1271" s="106" t="s">
        <v>14828</v>
      </c>
      <c r="B1271" s="67" t="s">
        <v>8528</v>
      </c>
      <c r="C1271" s="76">
        <v>42752</v>
      </c>
      <c r="D1271" s="106" t="s">
        <v>9385</v>
      </c>
      <c r="E1271" s="67" t="s">
        <v>13093</v>
      </c>
      <c r="F1271" s="66" t="s">
        <v>3080</v>
      </c>
      <c r="G1271" s="45"/>
      <c r="H1271" s="45"/>
      <c r="I1271" s="45"/>
      <c r="J1271" s="45"/>
    </row>
    <row r="1272" spans="1:10" ht="14.1" customHeight="1" thickBot="1" x14ac:dyDescent="0.25">
      <c r="A1272" s="107"/>
      <c r="B1272" s="67" t="s">
        <v>1786</v>
      </c>
      <c r="C1272" s="94">
        <f>IF(C1271="","",IF(AND(MONTH(C1271)&gt;=1,MONTH(C1271)&lt;=3),1,IF(AND(MONTH(C1271)&gt;=4,MONTH(C1271)&lt;=6),2,IF(AND(MONTH(C1271)&gt;=7,MONTH(C1271)&lt;=9),3,4))))</f>
        <v>1</v>
      </c>
      <c r="D1272" s="107"/>
      <c r="E1272" s="67" t="s">
        <v>2417</v>
      </c>
      <c r="F1272" s="66" t="s">
        <v>11111</v>
      </c>
      <c r="G1272" s="45"/>
      <c r="H1272" s="45"/>
      <c r="I1272" s="45"/>
      <c r="J1272" s="45"/>
    </row>
    <row r="1273" spans="1:10" ht="13.5" customHeight="1" thickBot="1" x14ac:dyDescent="0.25">
      <c r="A1273" s="107"/>
      <c r="B1273" s="67" t="s">
        <v>12942</v>
      </c>
      <c r="C1273" s="76">
        <v>42753</v>
      </c>
      <c r="D1273" s="107"/>
      <c r="E1273" s="67" t="s">
        <v>3073</v>
      </c>
      <c r="F1273" s="66" t="s">
        <v>11111</v>
      </c>
      <c r="G1273" s="45"/>
      <c r="H1273" s="45"/>
      <c r="I1273" s="45"/>
      <c r="J1273" s="45"/>
    </row>
    <row r="1274" spans="1:10" ht="14.1" customHeight="1" thickBot="1" x14ac:dyDescent="0.25">
      <c r="A1274" s="107"/>
      <c r="B1274" s="67" t="s">
        <v>1786</v>
      </c>
      <c r="C1274" s="94">
        <f>IF(C1273="","",IF(AND(MONTH(C1273)&gt;=1,MONTH(C1273)&lt;=3),1,IF(AND(MONTH(C1273)&gt;=4,MONTH(C1273)&lt;=6),2,IF(AND(MONTH(C1273)&gt;=7,MONTH(C1273)&lt;=9),3,4))))</f>
        <v>1</v>
      </c>
      <c r="D1274" s="107"/>
      <c r="E1274" s="67" t="s">
        <v>13192</v>
      </c>
      <c r="F1274" s="66" t="s">
        <v>11111</v>
      </c>
      <c r="G1274" s="45"/>
      <c r="H1274" s="45" t="str">
        <f>C1306</f>
        <v>Bienes</v>
      </c>
      <c r="I1274" s="45" t="str">
        <f>E1306</f>
        <v>No</v>
      </c>
      <c r="J1274" s="45" t="str">
        <f>D1306</f>
        <v>Compras por Excepcion</v>
      </c>
    </row>
    <row r="1275" spans="1:10" ht="14.1" customHeight="1" thickBot="1" x14ac:dyDescent="0.25">
      <c r="A1275" s="45"/>
      <c r="B1275" s="45"/>
      <c r="C1275" s="45"/>
      <c r="D1275" s="45"/>
      <c r="E1275" s="45"/>
      <c r="F1275" s="45"/>
    </row>
    <row r="1276" spans="1:10" ht="14.1" customHeight="1" thickBot="1" x14ac:dyDescent="0.3">
      <c r="A1276" s="72" t="s">
        <v>15735</v>
      </c>
      <c r="B1276" s="72" t="s">
        <v>16146</v>
      </c>
      <c r="C1276" s="72" t="s">
        <v>15641</v>
      </c>
      <c r="D1276" s="72" t="s">
        <v>15251</v>
      </c>
      <c r="E1276" s="72" t="s">
        <v>6932</v>
      </c>
      <c r="F1276" s="72" t="s">
        <v>15280</v>
      </c>
    </row>
    <row r="1277" spans="1:10" ht="33.75" customHeight="1" x14ac:dyDescent="0.2">
      <c r="A1277" s="77">
        <v>15101506</v>
      </c>
      <c r="B1277" s="69" t="str">
        <f ca="1">IFERROR(INDEX(UNSPSCDes,MATCH(INDIRECT(ADDRESS(ROW(),COLUMN()-1,4)),UNSPSCCode,0)),"")</f>
        <v>Gasolina</v>
      </c>
      <c r="C1277" s="77" t="s">
        <v>9559</v>
      </c>
      <c r="D1277" s="77">
        <v>7212</v>
      </c>
      <c r="E1277" s="71">
        <v>200</v>
      </c>
      <c r="F1277" s="70">
        <f ca="1">INDIRECT(ADDRESS(ROW(),COLUMN()-2,4))*INDIRECT(ADDRESS(ROW(),COLUMN()-1,4))</f>
        <v>1442400</v>
      </c>
      <c r="G1277" s="45"/>
      <c r="H1277" s="45"/>
      <c r="I1277" s="45"/>
      <c r="J1277" s="45"/>
    </row>
    <row r="1278" spans="1:10" ht="13.5" customHeight="1" x14ac:dyDescent="0.2">
      <c r="A1278" s="77">
        <v>15101505</v>
      </c>
      <c r="B1278" s="69" t="str">
        <f ca="1">IFERROR(INDEX(UNSPSCDes,MATCH(INDIRECT(ADDRESS(ROW(),COLUMN()-1,4)),UNSPSCCode,0)),"")</f>
        <v>Combustible diesel</v>
      </c>
      <c r="C1278" s="77" t="s">
        <v>9559</v>
      </c>
      <c r="D1278" s="77">
        <v>351</v>
      </c>
      <c r="E1278" s="71">
        <v>164.1</v>
      </c>
      <c r="F1278" s="70">
        <f ca="1">INDIRECT(ADDRESS(ROW(),COLUMN()-2,4))*INDIRECT(ADDRESS(ROW(),COLUMN()-1,4))</f>
        <v>57599.1</v>
      </c>
      <c r="G1278" s="45"/>
      <c r="H1278" s="45"/>
      <c r="I1278" s="45"/>
      <c r="J1278" s="45"/>
    </row>
    <row r="1279" spans="1:10" ht="14.1" customHeight="1" x14ac:dyDescent="0.2">
      <c r="A1279" s="77"/>
      <c r="B1279" s="69" t="str">
        <f ca="1">IFERROR(INDEX(UNSPSCDes,MATCH(INDIRECT(ADDRESS(ROW(),COLUMN()-1,4)),UNSPSCCode,0)),"")</f>
        <v/>
      </c>
      <c r="C1279" s="77"/>
      <c r="D1279" s="77"/>
      <c r="E1279" s="71"/>
      <c r="F1279" s="70">
        <f ca="1">INDIRECT(ADDRESS(ROW(),COLUMN()-2,4))*INDIRECT(ADDRESS(ROW(),COLUMN()-1,4))</f>
        <v>0</v>
      </c>
      <c r="G1279" s="45"/>
      <c r="H1279" s="45"/>
      <c r="I1279" s="45"/>
      <c r="J1279" s="45"/>
    </row>
    <row r="1280" spans="1:10" ht="14.1" customHeight="1" x14ac:dyDescent="0.2">
      <c r="A1280" s="45"/>
      <c r="B1280" s="45"/>
      <c r="C1280" s="45"/>
      <c r="D1280" s="45"/>
      <c r="E1280" s="73" t="s">
        <v>12550</v>
      </c>
      <c r="F1280" s="74">
        <f ca="1">SUM(Table361[MONTO TOTAL ESTIMADO])</f>
        <v>1499999.1</v>
      </c>
      <c r="G1280" s="45"/>
      <c r="H1280" s="45"/>
      <c r="I1280" s="45"/>
      <c r="J1280" s="45"/>
    </row>
    <row r="1281" spans="1:10" ht="14.1" customHeight="1" thickBot="1" x14ac:dyDescent="0.25">
      <c r="A1281" s="81"/>
      <c r="B1281" s="69"/>
      <c r="C1281" s="78"/>
      <c r="D1281" s="77"/>
      <c r="E1281" s="71"/>
      <c r="F1281" s="70"/>
      <c r="G1281" s="45"/>
      <c r="H1281" s="45"/>
      <c r="I1281" s="45"/>
      <c r="J1281" s="45"/>
    </row>
    <row r="1282" spans="1:10" ht="14.1" customHeight="1" thickBot="1" x14ac:dyDescent="0.25">
      <c r="A1282" s="64" t="s">
        <v>16382</v>
      </c>
      <c r="B1282" s="64" t="s">
        <v>161</v>
      </c>
      <c r="C1282" s="64" t="s">
        <v>11723</v>
      </c>
      <c r="D1282" s="64" t="s">
        <v>14378</v>
      </c>
      <c r="E1282" s="64" t="s">
        <v>10961</v>
      </c>
      <c r="F1282" s="64" t="s">
        <v>11094</v>
      </c>
      <c r="G1282" s="45"/>
      <c r="H1282" s="45"/>
      <c r="I1282" s="45"/>
      <c r="J1282" s="45"/>
    </row>
    <row r="1283" spans="1:10" ht="14.1" customHeight="1" thickBot="1" x14ac:dyDescent="0.25">
      <c r="A1283" s="66" t="s">
        <v>18864</v>
      </c>
      <c r="B1283" s="66" t="s">
        <v>18832</v>
      </c>
      <c r="C1283" s="66" t="s">
        <v>17798</v>
      </c>
      <c r="D1283" s="66" t="s">
        <v>18865</v>
      </c>
      <c r="E1283" s="66" t="s">
        <v>17854</v>
      </c>
      <c r="F1283" s="66"/>
      <c r="G1283" s="45"/>
      <c r="H1283" s="45"/>
      <c r="I1283" s="45"/>
      <c r="J1283" s="45"/>
    </row>
    <row r="1284" spans="1:10" ht="14.1" customHeight="1" thickBot="1" x14ac:dyDescent="0.25">
      <c r="A1284" s="106" t="s">
        <v>14828</v>
      </c>
      <c r="B1284" s="67" t="s">
        <v>8528</v>
      </c>
      <c r="C1284" s="76">
        <v>42843</v>
      </c>
      <c r="D1284" s="106" t="s">
        <v>9385</v>
      </c>
      <c r="E1284" s="67" t="s">
        <v>13093</v>
      </c>
      <c r="F1284" s="66" t="s">
        <v>3080</v>
      </c>
      <c r="G1284" s="45"/>
      <c r="H1284" s="45"/>
      <c r="I1284" s="45"/>
      <c r="J1284" s="45"/>
    </row>
    <row r="1285" spans="1:10" ht="13.5" customHeight="1" thickBot="1" x14ac:dyDescent="0.25">
      <c r="A1285" s="107"/>
      <c r="B1285" s="67" t="s">
        <v>1786</v>
      </c>
      <c r="C1285" s="94">
        <f>IF(C1284="","",IF(AND(MONTH(C1284)&gt;=1,MONTH(C1284)&lt;=3),1,IF(AND(MONTH(C1284)&gt;=4,MONTH(C1284)&lt;=6),2,IF(AND(MONTH(C1284)&gt;=7,MONTH(C1284)&lt;=9),3,4))))</f>
        <v>2</v>
      </c>
      <c r="D1285" s="107"/>
      <c r="E1285" s="67" t="s">
        <v>2417</v>
      </c>
      <c r="F1285" s="66" t="s">
        <v>11111</v>
      </c>
      <c r="G1285" s="45"/>
      <c r="H1285" s="45"/>
      <c r="I1285" s="45"/>
      <c r="J1285" s="45"/>
    </row>
    <row r="1286" spans="1:10" ht="13.5" customHeight="1" thickBot="1" x14ac:dyDescent="0.25">
      <c r="A1286" s="107"/>
      <c r="B1286" s="67" t="s">
        <v>12942</v>
      </c>
      <c r="C1286" s="76">
        <v>42844</v>
      </c>
      <c r="D1286" s="107"/>
      <c r="E1286" s="67" t="s">
        <v>3073</v>
      </c>
      <c r="F1286" s="66" t="s">
        <v>11111</v>
      </c>
      <c r="G1286" s="45"/>
      <c r="H1286" s="45" t="str">
        <f>C1318</f>
        <v>Bienes</v>
      </c>
      <c r="I1286" s="45" t="str">
        <f>E1318</f>
        <v>Si</v>
      </c>
      <c r="J1286" s="45" t="str">
        <f>D1318</f>
        <v>Compra Menor</v>
      </c>
    </row>
    <row r="1287" spans="1:10" ht="13.5" customHeight="1" thickBot="1" x14ac:dyDescent="0.3">
      <c r="A1287" s="107"/>
      <c r="B1287" s="67" t="s">
        <v>1786</v>
      </c>
      <c r="C1287" s="94">
        <f>IF(C1286="","",IF(AND(MONTH(C1286)&gt;=1,MONTH(C1286)&lt;=3),1,IF(AND(MONTH(C1286)&gt;=4,MONTH(C1286)&lt;=6),2,IF(AND(MONTH(C1286)&gt;=7,MONTH(C1286)&lt;=9),3,4))))</f>
        <v>2</v>
      </c>
      <c r="D1287" s="107"/>
      <c r="E1287" s="67" t="s">
        <v>13192</v>
      </c>
      <c r="F1287" s="66" t="s">
        <v>11111</v>
      </c>
    </row>
    <row r="1288" spans="1:10" ht="13.5" customHeight="1" thickBot="1" x14ac:dyDescent="0.25">
      <c r="A1288" s="45"/>
      <c r="B1288" s="45"/>
      <c r="C1288" s="45"/>
      <c r="D1288" s="45"/>
      <c r="E1288" s="45"/>
      <c r="F1288" s="45"/>
    </row>
    <row r="1289" spans="1:10" ht="14.1" customHeight="1" thickBot="1" x14ac:dyDescent="0.3">
      <c r="A1289" s="72" t="s">
        <v>15735</v>
      </c>
      <c r="B1289" s="72" t="s">
        <v>16146</v>
      </c>
      <c r="C1289" s="72" t="s">
        <v>15641</v>
      </c>
      <c r="D1289" s="72" t="s">
        <v>15251</v>
      </c>
      <c r="E1289" s="72" t="s">
        <v>6932</v>
      </c>
      <c r="F1289" s="72" t="s">
        <v>15280</v>
      </c>
    </row>
    <row r="1290" spans="1:10" ht="14.1" customHeight="1" x14ac:dyDescent="0.25">
      <c r="A1290" s="77">
        <v>15101506</v>
      </c>
      <c r="B1290" s="69" t="str">
        <f ca="1">IFERROR(INDEX(UNSPSCDes,MATCH(INDIRECT(ADDRESS(ROW(),COLUMN()-1,4)),UNSPSCCode,0)),"")</f>
        <v>Gasolina</v>
      </c>
      <c r="C1290" s="77" t="s">
        <v>9559</v>
      </c>
      <c r="D1290" s="77">
        <v>7500</v>
      </c>
      <c r="E1290" s="71">
        <v>200</v>
      </c>
      <c r="F1290" s="70">
        <f ca="1">INDIRECT(ADDRESS(ROW(),COLUMN()-2,4))*INDIRECT(ADDRESS(ROW(),COLUMN()-1,4))</f>
        <v>1500000</v>
      </c>
    </row>
    <row r="1291" spans="1:10" ht="33.75" customHeight="1" x14ac:dyDescent="0.2">
      <c r="A1291" s="45"/>
      <c r="B1291" s="45"/>
      <c r="C1291" s="45"/>
      <c r="D1291" s="45"/>
      <c r="E1291" s="73" t="s">
        <v>12550</v>
      </c>
      <c r="F1291" s="74">
        <f ca="1">SUM(Table362[MONTO TOTAL ESTIMADO])</f>
        <v>1500000</v>
      </c>
      <c r="G1291" s="45"/>
      <c r="H1291" s="45"/>
      <c r="I1291" s="45"/>
      <c r="J1291" s="45"/>
    </row>
    <row r="1292" spans="1:10" ht="13.5" customHeight="1" thickBot="1" x14ac:dyDescent="0.25">
      <c r="A1292" s="81"/>
      <c r="B1292" s="69"/>
      <c r="C1292" s="78"/>
      <c r="D1292" s="77"/>
      <c r="E1292" s="71"/>
      <c r="F1292" s="70"/>
      <c r="G1292" s="45"/>
      <c r="H1292" s="45"/>
      <c r="I1292" s="45"/>
      <c r="J1292" s="45"/>
    </row>
    <row r="1293" spans="1:10" ht="14.1" customHeight="1" thickBot="1" x14ac:dyDescent="0.25">
      <c r="A1293" s="64" t="s">
        <v>16382</v>
      </c>
      <c r="B1293" s="64" t="s">
        <v>161</v>
      </c>
      <c r="C1293" s="64" t="s">
        <v>11723</v>
      </c>
      <c r="D1293" s="64" t="s">
        <v>14378</v>
      </c>
      <c r="E1293" s="64" t="s">
        <v>10961</v>
      </c>
      <c r="F1293" s="64" t="s">
        <v>11094</v>
      </c>
      <c r="G1293" s="45"/>
      <c r="H1293" s="45"/>
      <c r="I1293" s="45"/>
      <c r="J1293" s="45"/>
    </row>
    <row r="1294" spans="1:10" ht="14.1" customHeight="1" thickBot="1" x14ac:dyDescent="0.25">
      <c r="A1294" s="66" t="s">
        <v>18864</v>
      </c>
      <c r="B1294" s="66" t="s">
        <v>18832</v>
      </c>
      <c r="C1294" s="66" t="s">
        <v>17798</v>
      </c>
      <c r="D1294" s="66" t="s">
        <v>18865</v>
      </c>
      <c r="E1294" s="66" t="s">
        <v>17854</v>
      </c>
      <c r="F1294" s="66"/>
      <c r="G1294" s="45"/>
      <c r="H1294" s="45"/>
      <c r="I1294" s="45"/>
      <c r="J1294" s="45"/>
    </row>
    <row r="1295" spans="1:10" ht="14.1" customHeight="1" thickBot="1" x14ac:dyDescent="0.25">
      <c r="A1295" s="106" t="s">
        <v>14828</v>
      </c>
      <c r="B1295" s="67" t="s">
        <v>8528</v>
      </c>
      <c r="C1295" s="76">
        <v>42936</v>
      </c>
      <c r="D1295" s="106" t="s">
        <v>9385</v>
      </c>
      <c r="E1295" s="67" t="s">
        <v>13093</v>
      </c>
      <c r="F1295" s="66" t="s">
        <v>3080</v>
      </c>
      <c r="G1295" s="45"/>
      <c r="H1295" s="45"/>
      <c r="I1295" s="45"/>
      <c r="J1295" s="45"/>
    </row>
    <row r="1296" spans="1:10" ht="14.1" customHeight="1" thickBot="1" x14ac:dyDescent="0.25">
      <c r="A1296" s="107"/>
      <c r="B1296" s="67" t="s">
        <v>1786</v>
      </c>
      <c r="C1296" s="94">
        <f>IF(C1295="","",IF(AND(MONTH(C1295)&gt;=1,MONTH(C1295)&lt;=3),1,IF(AND(MONTH(C1295)&gt;=4,MONTH(C1295)&lt;=6),2,IF(AND(MONTH(C1295)&gt;=7,MONTH(C1295)&lt;=9),3,4))))</f>
        <v>3</v>
      </c>
      <c r="D1296" s="107"/>
      <c r="E1296" s="67" t="s">
        <v>2417</v>
      </c>
      <c r="F1296" s="66" t="s">
        <v>11111</v>
      </c>
      <c r="G1296" s="45"/>
      <c r="H1296" s="45"/>
      <c r="I1296" s="45"/>
      <c r="J1296" s="45"/>
    </row>
    <row r="1297" spans="1:10" ht="14.1" customHeight="1" thickBot="1" x14ac:dyDescent="0.25">
      <c r="A1297" s="107"/>
      <c r="B1297" s="67" t="s">
        <v>12942</v>
      </c>
      <c r="C1297" s="76">
        <v>42937</v>
      </c>
      <c r="D1297" s="107"/>
      <c r="E1297" s="67" t="s">
        <v>3073</v>
      </c>
      <c r="F1297" s="66" t="s">
        <v>11111</v>
      </c>
      <c r="G1297" s="45"/>
      <c r="H1297" s="45"/>
      <c r="I1297" s="45"/>
      <c r="J1297" s="45"/>
    </row>
    <row r="1298" spans="1:10" ht="14.1" customHeight="1" thickBot="1" x14ac:dyDescent="0.25">
      <c r="A1298" s="107"/>
      <c r="B1298" s="67" t="s">
        <v>1786</v>
      </c>
      <c r="C1298" s="94">
        <f>IF(C1297="","",IF(AND(MONTH(C1297)&gt;=1,MONTH(C1297)&lt;=3),1,IF(AND(MONTH(C1297)&gt;=4,MONTH(C1297)&lt;=6),2,IF(AND(MONTH(C1297)&gt;=7,MONTH(C1297)&lt;=9),3,4))))</f>
        <v>3</v>
      </c>
      <c r="D1298" s="107"/>
      <c r="E1298" s="67" t="s">
        <v>13192</v>
      </c>
      <c r="F1298" s="66" t="s">
        <v>11111</v>
      </c>
      <c r="G1298" s="45"/>
      <c r="H1298" s="45"/>
      <c r="I1298" s="45"/>
      <c r="J1298" s="45"/>
    </row>
    <row r="1299" spans="1:10" ht="14.1" customHeight="1" thickBot="1" x14ac:dyDescent="0.25">
      <c r="A1299" s="45"/>
      <c r="B1299" s="45"/>
      <c r="C1299" s="45"/>
      <c r="D1299" s="45"/>
      <c r="E1299" s="45"/>
      <c r="F1299" s="45"/>
      <c r="G1299" s="45"/>
      <c r="H1299" s="45"/>
      <c r="I1299" s="45"/>
      <c r="J1299" s="45"/>
    </row>
    <row r="1300" spans="1:10" ht="14.1" customHeight="1" thickBot="1" x14ac:dyDescent="0.25">
      <c r="A1300" s="72" t="s">
        <v>15735</v>
      </c>
      <c r="B1300" s="72" t="s">
        <v>16146</v>
      </c>
      <c r="C1300" s="72" t="s">
        <v>15641</v>
      </c>
      <c r="D1300" s="72" t="s">
        <v>15251</v>
      </c>
      <c r="E1300" s="72" t="s">
        <v>6932</v>
      </c>
      <c r="F1300" s="72" t="s">
        <v>15280</v>
      </c>
      <c r="G1300" s="45"/>
      <c r="H1300" s="45" t="str">
        <f>C1334</f>
        <v>Bienes</v>
      </c>
      <c r="I1300" s="45" t="str">
        <f>E1334</f>
        <v>Si</v>
      </c>
      <c r="J1300" s="45" t="str">
        <f>D1334</f>
        <v>Por Debajo del Umbral</v>
      </c>
    </row>
    <row r="1301" spans="1:10" ht="14.1" customHeight="1" x14ac:dyDescent="0.25">
      <c r="A1301" s="77">
        <v>15101506</v>
      </c>
      <c r="B1301" s="69" t="str">
        <f ca="1">IFERROR(INDEX(UNSPSCDes,MATCH(INDIRECT(ADDRESS(ROW(),COLUMN()-1,4)),UNSPSCCode,0)),"")</f>
        <v>Gasolina</v>
      </c>
      <c r="C1301" s="77" t="s">
        <v>9559</v>
      </c>
      <c r="D1301" s="77">
        <v>7212</v>
      </c>
      <c r="E1301" s="71">
        <v>200</v>
      </c>
      <c r="F1301" s="70">
        <f ca="1">INDIRECT(ADDRESS(ROW(),COLUMN()-2,4))*INDIRECT(ADDRESS(ROW(),COLUMN()-1,4))</f>
        <v>1442400</v>
      </c>
    </row>
    <row r="1302" spans="1:10" ht="14.1" customHeight="1" x14ac:dyDescent="0.25">
      <c r="A1302" s="77">
        <v>15101505</v>
      </c>
      <c r="B1302" s="69" t="str">
        <f ca="1">IFERROR(INDEX(UNSPSCDes,MATCH(INDIRECT(ADDRESS(ROW(),COLUMN()-1,4)),UNSPSCCode,0)),"")</f>
        <v>Combustible diesel</v>
      </c>
      <c r="C1302" s="77" t="s">
        <v>9559</v>
      </c>
      <c r="D1302" s="77">
        <v>351</v>
      </c>
      <c r="E1302" s="71">
        <v>164.1</v>
      </c>
      <c r="F1302" s="70">
        <f ca="1">INDIRECT(ADDRESS(ROW(),COLUMN()-2,4))*INDIRECT(ADDRESS(ROW(),COLUMN()-1,4))</f>
        <v>57599.1</v>
      </c>
    </row>
    <row r="1303" spans="1:10" ht="33.75" customHeight="1" x14ac:dyDescent="0.2">
      <c r="A1303" s="45"/>
      <c r="B1303" s="45"/>
      <c r="C1303" s="45"/>
      <c r="D1303" s="45"/>
      <c r="E1303" s="73" t="s">
        <v>12550</v>
      </c>
      <c r="F1303" s="74">
        <f ca="1">SUM(Table363[MONTO TOTAL ESTIMADO])</f>
        <v>1499999.1</v>
      </c>
      <c r="G1303" s="45"/>
      <c r="H1303" s="45"/>
      <c r="I1303" s="45"/>
      <c r="J1303" s="45"/>
    </row>
    <row r="1304" spans="1:10" ht="13.5" customHeight="1" thickBot="1" x14ac:dyDescent="0.25">
      <c r="A1304" s="81"/>
      <c r="B1304" s="69"/>
      <c r="C1304" s="78"/>
      <c r="D1304" s="77"/>
      <c r="E1304" s="71"/>
      <c r="F1304" s="70"/>
      <c r="G1304" s="45"/>
      <c r="H1304" s="45"/>
      <c r="I1304" s="45"/>
      <c r="J1304" s="45"/>
    </row>
    <row r="1305" spans="1:10" ht="13.5" customHeight="1" thickBot="1" x14ac:dyDescent="0.25">
      <c r="A1305" s="64" t="s">
        <v>16382</v>
      </c>
      <c r="B1305" s="64" t="s">
        <v>161</v>
      </c>
      <c r="C1305" s="64" t="s">
        <v>11723</v>
      </c>
      <c r="D1305" s="64" t="s">
        <v>14378</v>
      </c>
      <c r="E1305" s="64" t="s">
        <v>10961</v>
      </c>
      <c r="F1305" s="64" t="s">
        <v>11094</v>
      </c>
      <c r="G1305" s="45"/>
      <c r="H1305" s="45"/>
      <c r="I1305" s="45"/>
      <c r="J1305" s="45"/>
    </row>
    <row r="1306" spans="1:10" ht="13.5" customHeight="1" thickBot="1" x14ac:dyDescent="0.25">
      <c r="A1306" s="66" t="s">
        <v>18864</v>
      </c>
      <c r="B1306" s="66" t="s">
        <v>18832</v>
      </c>
      <c r="C1306" s="66" t="s">
        <v>17798</v>
      </c>
      <c r="D1306" s="66" t="s">
        <v>18865</v>
      </c>
      <c r="E1306" s="66" t="s">
        <v>17854</v>
      </c>
      <c r="F1306" s="66"/>
      <c r="G1306" s="45"/>
      <c r="H1306" s="45"/>
      <c r="I1306" s="45"/>
      <c r="J1306" s="45"/>
    </row>
    <row r="1307" spans="1:10" ht="14.1" customHeight="1" thickBot="1" x14ac:dyDescent="0.25">
      <c r="A1307" s="106" t="s">
        <v>14828</v>
      </c>
      <c r="B1307" s="67" t="s">
        <v>8528</v>
      </c>
      <c r="C1307" s="76">
        <v>43031</v>
      </c>
      <c r="D1307" s="106" t="s">
        <v>9385</v>
      </c>
      <c r="E1307" s="67" t="s">
        <v>13093</v>
      </c>
      <c r="F1307" s="66" t="s">
        <v>3080</v>
      </c>
      <c r="G1307" s="45"/>
      <c r="H1307" s="45"/>
      <c r="I1307" s="45"/>
      <c r="J1307" s="45"/>
    </row>
    <row r="1308" spans="1:10" ht="14.1" customHeight="1" thickBot="1" x14ac:dyDescent="0.25">
      <c r="A1308" s="107"/>
      <c r="B1308" s="67" t="s">
        <v>1786</v>
      </c>
      <c r="C1308" s="94">
        <f>IF(C1307="","",IF(AND(MONTH(C1307)&gt;=1,MONTH(C1307)&lt;=3),1,IF(AND(MONTH(C1307)&gt;=4,MONTH(C1307)&lt;=6),2,IF(AND(MONTH(C1307)&gt;=7,MONTH(C1307)&lt;=9),3,4))))</f>
        <v>4</v>
      </c>
      <c r="D1308" s="107"/>
      <c r="E1308" s="67" t="s">
        <v>2417</v>
      </c>
      <c r="F1308" s="66" t="s">
        <v>11111</v>
      </c>
      <c r="G1308" s="45"/>
      <c r="H1308" s="45"/>
      <c r="I1308" s="45"/>
      <c r="J1308" s="45"/>
    </row>
    <row r="1309" spans="1:10" ht="14.1" customHeight="1" thickBot="1" x14ac:dyDescent="0.25">
      <c r="A1309" s="107"/>
      <c r="B1309" s="67" t="s">
        <v>12942</v>
      </c>
      <c r="C1309" s="76">
        <v>43032</v>
      </c>
      <c r="D1309" s="107"/>
      <c r="E1309" s="67" t="s">
        <v>3073</v>
      </c>
      <c r="F1309" s="66" t="s">
        <v>11111</v>
      </c>
      <c r="G1309" s="45"/>
      <c r="H1309" s="45"/>
      <c r="I1309" s="45"/>
      <c r="J1309" s="45"/>
    </row>
    <row r="1310" spans="1:10" ht="14.1" customHeight="1" thickBot="1" x14ac:dyDescent="0.25">
      <c r="A1310" s="107"/>
      <c r="B1310" s="67" t="s">
        <v>1786</v>
      </c>
      <c r="C1310" s="94">
        <f>IF(C1309="","",IF(AND(MONTH(C1309)&gt;=1,MONTH(C1309)&lt;=3),1,IF(AND(MONTH(C1309)&gt;=4,MONTH(C1309)&lt;=6),2,IF(AND(MONTH(C1309)&gt;=7,MONTH(C1309)&lt;=9),3,4))))</f>
        <v>4</v>
      </c>
      <c r="D1310" s="107"/>
      <c r="E1310" s="67" t="s">
        <v>13192</v>
      </c>
      <c r="F1310" s="66" t="s">
        <v>11111</v>
      </c>
      <c r="G1310" s="45"/>
      <c r="H1310" s="45"/>
      <c r="I1310" s="45"/>
      <c r="J1310" s="45"/>
    </row>
    <row r="1311" spans="1:10" ht="13.5" customHeight="1" thickBot="1" x14ac:dyDescent="0.25">
      <c r="A1311" s="45"/>
      <c r="B1311" s="45"/>
      <c r="C1311" s="45"/>
      <c r="D1311" s="45"/>
      <c r="E1311" s="45"/>
      <c r="F1311" s="45"/>
      <c r="G1311" s="45"/>
      <c r="H1311" s="45"/>
      <c r="I1311" s="45"/>
      <c r="J1311" s="45"/>
    </row>
    <row r="1312" spans="1:10" ht="14.1" customHeight="1" thickBot="1" x14ac:dyDescent="0.25">
      <c r="A1312" s="72" t="s">
        <v>15735</v>
      </c>
      <c r="B1312" s="72" t="s">
        <v>16146</v>
      </c>
      <c r="C1312" s="72" t="s">
        <v>15641</v>
      </c>
      <c r="D1312" s="72" t="s">
        <v>15251</v>
      </c>
      <c r="E1312" s="72" t="s">
        <v>6932</v>
      </c>
      <c r="F1312" s="72" t="s">
        <v>15280</v>
      </c>
      <c r="G1312" s="45"/>
      <c r="H1312" s="45" t="str">
        <f>C1346</f>
        <v>Bienes</v>
      </c>
      <c r="I1312" s="45" t="str">
        <f>E1346</f>
        <v>Si</v>
      </c>
      <c r="J1312" s="45" t="str">
        <f>D1346</f>
        <v>Por debajo del Umbral</v>
      </c>
    </row>
    <row r="1313" spans="1:10" ht="14.1" customHeight="1" x14ac:dyDescent="0.25">
      <c r="A1313" s="77">
        <v>15101506</v>
      </c>
      <c r="B1313" s="69" t="str">
        <f ca="1">IFERROR(INDEX(UNSPSCDes,MATCH(INDIRECT(ADDRESS(ROW(),COLUMN()-1,4)),UNSPSCCode,0)),"")</f>
        <v>Gasolina</v>
      </c>
      <c r="C1313" s="77" t="s">
        <v>9559</v>
      </c>
      <c r="D1313" s="77">
        <v>7500</v>
      </c>
      <c r="E1313" s="71">
        <v>200</v>
      </c>
      <c r="F1313" s="70">
        <f ca="1">INDIRECT(ADDRESS(ROW(),COLUMN()-2,4))*INDIRECT(ADDRESS(ROW(),COLUMN()-1,4))</f>
        <v>1500000</v>
      </c>
    </row>
    <row r="1314" spans="1:10" ht="33.75" customHeight="1" x14ac:dyDescent="0.2">
      <c r="A1314" s="77"/>
      <c r="B1314" s="69" t="str">
        <f ca="1">IFERROR(INDEX(UNSPSCDes,MATCH(INDIRECT(ADDRESS(ROW(),COLUMN()-1,4)),UNSPSCCode,0)),"")</f>
        <v/>
      </c>
      <c r="C1314" s="77"/>
      <c r="D1314" s="77"/>
      <c r="E1314" s="71"/>
      <c r="F1314" s="70">
        <f ca="1">INDIRECT(ADDRESS(ROW(),COLUMN()-2,4))*INDIRECT(ADDRESS(ROW(),COLUMN()-1,4))</f>
        <v>0</v>
      </c>
      <c r="G1314" s="45"/>
      <c r="H1314" s="45"/>
      <c r="I1314" s="45"/>
      <c r="J1314" s="45"/>
    </row>
    <row r="1315" spans="1:10" ht="13.5" customHeight="1" x14ac:dyDescent="0.2">
      <c r="A1315" s="45"/>
      <c r="B1315" s="45"/>
      <c r="C1315" s="45"/>
      <c r="D1315" s="45"/>
      <c r="E1315" s="73" t="s">
        <v>12550</v>
      </c>
      <c r="F1315" s="74">
        <f ca="1">SUM(Table364[MONTO TOTAL ESTIMADO])</f>
        <v>1500000</v>
      </c>
      <c r="G1315" s="45"/>
      <c r="H1315" s="45"/>
      <c r="I1315" s="45"/>
      <c r="J1315" s="45"/>
    </row>
    <row r="1316" spans="1:10" ht="14.1" customHeight="1" thickBot="1" x14ac:dyDescent="0.25">
      <c r="A1316" s="81"/>
      <c r="B1316" s="69"/>
      <c r="C1316" s="78"/>
      <c r="D1316" s="77"/>
      <c r="E1316" s="71"/>
      <c r="F1316" s="70"/>
      <c r="G1316" s="45"/>
      <c r="H1316" s="45"/>
      <c r="I1316" s="45"/>
      <c r="J1316" s="45"/>
    </row>
    <row r="1317" spans="1:10" ht="14.1" customHeight="1" thickBot="1" x14ac:dyDescent="0.25">
      <c r="A1317" s="64" t="s">
        <v>16382</v>
      </c>
      <c r="B1317" s="64" t="s">
        <v>161</v>
      </c>
      <c r="C1317" s="64" t="s">
        <v>11723</v>
      </c>
      <c r="D1317" s="64" t="s">
        <v>14378</v>
      </c>
      <c r="E1317" s="64" t="s">
        <v>10961</v>
      </c>
      <c r="F1317" s="64" t="s">
        <v>11094</v>
      </c>
      <c r="G1317" s="45"/>
      <c r="H1317" s="45"/>
      <c r="I1317" s="45"/>
      <c r="J1317" s="45"/>
    </row>
    <row r="1318" spans="1:10" ht="14.1" customHeight="1" thickBot="1" x14ac:dyDescent="0.25">
      <c r="A1318" s="66" t="s">
        <v>18866</v>
      </c>
      <c r="B1318" s="66" t="s">
        <v>18867</v>
      </c>
      <c r="C1318" s="66" t="s">
        <v>17798</v>
      </c>
      <c r="D1318" s="66" t="s">
        <v>18846</v>
      </c>
      <c r="E1318" s="66" t="s">
        <v>18834</v>
      </c>
      <c r="F1318" s="66"/>
      <c r="G1318" s="45"/>
      <c r="H1318" s="45"/>
      <c r="I1318" s="45"/>
      <c r="J1318" s="45"/>
    </row>
    <row r="1319" spans="1:10" ht="14.1" customHeight="1" thickBot="1" x14ac:dyDescent="0.25">
      <c r="A1319" s="106" t="s">
        <v>14828</v>
      </c>
      <c r="B1319" s="67" t="s">
        <v>8528</v>
      </c>
      <c r="C1319" s="76">
        <v>42781</v>
      </c>
      <c r="D1319" s="106" t="s">
        <v>9385</v>
      </c>
      <c r="E1319" s="67" t="s">
        <v>13093</v>
      </c>
      <c r="F1319" s="66" t="s">
        <v>3080</v>
      </c>
      <c r="G1319" s="45"/>
      <c r="H1319" s="45"/>
      <c r="I1319" s="45"/>
      <c r="J1319" s="45"/>
    </row>
    <row r="1320" spans="1:10" ht="14.1" customHeight="1" thickBot="1" x14ac:dyDescent="0.25">
      <c r="A1320" s="107"/>
      <c r="B1320" s="67" t="s">
        <v>1786</v>
      </c>
      <c r="C1320" s="95">
        <f>IF(C1319="","",IF(AND(MONTH(C1319)&gt;=1,MONTH(C1319)&lt;=3),1,IF(AND(MONTH(C1319)&gt;=4,MONTH(C1319)&lt;=6),2,IF(AND(MONTH(C1319)&gt;=7,MONTH(C1319)&lt;=9),3,4))))</f>
        <v>1</v>
      </c>
      <c r="D1320" s="107"/>
      <c r="E1320" s="67" t="s">
        <v>2417</v>
      </c>
      <c r="F1320" s="66" t="s">
        <v>11111</v>
      </c>
      <c r="G1320" s="45"/>
      <c r="H1320" s="45"/>
      <c r="I1320" s="45"/>
      <c r="J1320" s="45"/>
    </row>
    <row r="1321" spans="1:10" ht="14.1" customHeight="1" thickBot="1" x14ac:dyDescent="0.25">
      <c r="A1321" s="107"/>
      <c r="B1321" s="67" t="s">
        <v>12942</v>
      </c>
      <c r="C1321" s="76">
        <v>42787</v>
      </c>
      <c r="D1321" s="107"/>
      <c r="E1321" s="67" t="s">
        <v>3073</v>
      </c>
      <c r="F1321" s="66" t="s">
        <v>11111</v>
      </c>
      <c r="G1321" s="45"/>
      <c r="H1321" s="45"/>
      <c r="I1321" s="45"/>
      <c r="J1321" s="45"/>
    </row>
    <row r="1322" spans="1:10" ht="13.5" customHeight="1" thickBot="1" x14ac:dyDescent="0.25">
      <c r="A1322" s="107"/>
      <c r="B1322" s="67" t="s">
        <v>1786</v>
      </c>
      <c r="C1322" s="95">
        <f>IF(C1321="","",IF(AND(MONTH(C1321)&gt;=1,MONTH(C1321)&lt;=3),1,IF(AND(MONTH(C1321)&gt;=4,MONTH(C1321)&lt;=6),2,IF(AND(MONTH(C1321)&gt;=7,MONTH(C1321)&lt;=9),3,4))))</f>
        <v>1</v>
      </c>
      <c r="D1322" s="107"/>
      <c r="E1322" s="67" t="s">
        <v>13192</v>
      </c>
      <c r="F1322" s="66" t="s">
        <v>11111</v>
      </c>
      <c r="G1322" s="45"/>
      <c r="H1322" s="45"/>
      <c r="I1322" s="45"/>
      <c r="J1322" s="45"/>
    </row>
    <row r="1323" spans="1:10" ht="14.1" customHeight="1" thickBot="1" x14ac:dyDescent="0.25">
      <c r="A1323" s="45"/>
      <c r="B1323" s="45"/>
      <c r="C1323" s="45"/>
      <c r="D1323" s="45"/>
      <c r="E1323" s="45"/>
      <c r="F1323" s="45"/>
      <c r="G1323" s="45"/>
      <c r="H1323" s="45" t="str">
        <f>C1357</f>
        <v>Servicio</v>
      </c>
      <c r="I1323" s="45" t="str">
        <f>E1357</f>
        <v>Si</v>
      </c>
      <c r="J1323" s="45" t="str">
        <f>D1357</f>
        <v>Por debajo del Umbral</v>
      </c>
    </row>
    <row r="1324" spans="1:10" ht="14.1" customHeight="1" thickBot="1" x14ac:dyDescent="0.3">
      <c r="A1324" s="72" t="s">
        <v>15735</v>
      </c>
      <c r="B1324" s="72" t="s">
        <v>16146</v>
      </c>
      <c r="C1324" s="72" t="s">
        <v>15641</v>
      </c>
      <c r="D1324" s="72" t="s">
        <v>15251</v>
      </c>
      <c r="E1324" s="72" t="s">
        <v>6932</v>
      </c>
      <c r="F1324" s="72" t="s">
        <v>15280</v>
      </c>
    </row>
    <row r="1325" spans="1:10" ht="33.75" customHeight="1" x14ac:dyDescent="0.2">
      <c r="A1325" s="77">
        <v>26111703</v>
      </c>
      <c r="B1325" s="69" t="str">
        <f t="shared" ref="B1325:B1330" ca="1" si="66">IFERROR(INDEX(UNSPSCDes,MATCH(INDIRECT(ADDRESS(ROW(),COLUMN()-1,4)),UNSPSCCode,0)),"")</f>
        <v>Baterías para vehículos</v>
      </c>
      <c r="C1325" s="77" t="s">
        <v>1449</v>
      </c>
      <c r="D1325" s="77">
        <v>2</v>
      </c>
      <c r="E1325" s="71">
        <v>7500</v>
      </c>
      <c r="F1325" s="70">
        <f t="shared" ref="F1325:F1330" ca="1" si="67">INDIRECT(ADDRESS(ROW(),COLUMN()-2,4))*INDIRECT(ADDRESS(ROW(),COLUMN()-1,4))</f>
        <v>15000</v>
      </c>
      <c r="G1325" s="45"/>
      <c r="H1325" s="45"/>
      <c r="I1325" s="45"/>
      <c r="J1325" s="45"/>
    </row>
    <row r="1326" spans="1:10" ht="13.5" customHeight="1" x14ac:dyDescent="0.2">
      <c r="A1326" s="77">
        <v>26111722</v>
      </c>
      <c r="B1326" s="69" t="str">
        <f t="shared" ca="1" si="66"/>
        <v>Adaptador de batería o accesorios</v>
      </c>
      <c r="C1326" s="77" t="s">
        <v>1449</v>
      </c>
      <c r="D1326" s="77">
        <v>8</v>
      </c>
      <c r="E1326" s="71">
        <v>200</v>
      </c>
      <c r="F1326" s="70">
        <f t="shared" ca="1" si="67"/>
        <v>1600</v>
      </c>
      <c r="G1326" s="45"/>
      <c r="H1326" s="45"/>
      <c r="I1326" s="45"/>
      <c r="J1326" s="45"/>
    </row>
    <row r="1327" spans="1:10" ht="14.1" customHeight="1" x14ac:dyDescent="0.2">
      <c r="A1327" s="77">
        <v>31201603</v>
      </c>
      <c r="B1327" s="69" t="str">
        <f t="shared" ca="1" si="66"/>
        <v>Gomas</v>
      </c>
      <c r="C1327" s="77" t="s">
        <v>1449</v>
      </c>
      <c r="D1327" s="77">
        <v>8</v>
      </c>
      <c r="E1327" s="71">
        <v>7500</v>
      </c>
      <c r="F1327" s="70">
        <f t="shared" ca="1" si="67"/>
        <v>60000</v>
      </c>
      <c r="G1327" s="45"/>
      <c r="H1327" s="45"/>
      <c r="I1327" s="45"/>
      <c r="J1327" s="45"/>
    </row>
    <row r="1328" spans="1:10" ht="14.1" customHeight="1" x14ac:dyDescent="0.2">
      <c r="A1328" s="77">
        <v>78180101</v>
      </c>
      <c r="B1328" s="69" t="str">
        <f t="shared" ca="1" si="66"/>
        <v>Servicios de reparar o pintar la carrocería de vehículos</v>
      </c>
      <c r="C1328" s="77" t="s">
        <v>1449</v>
      </c>
      <c r="D1328" s="77">
        <v>1</v>
      </c>
      <c r="E1328" s="71">
        <v>50000</v>
      </c>
      <c r="F1328" s="70">
        <f t="shared" ca="1" si="67"/>
        <v>50000</v>
      </c>
      <c r="G1328" s="45"/>
      <c r="H1328" s="45"/>
      <c r="I1328" s="45"/>
      <c r="J1328" s="45"/>
    </row>
    <row r="1329" spans="1:10" ht="14.1" customHeight="1" x14ac:dyDescent="0.2">
      <c r="A1329" s="62">
        <v>24101601</v>
      </c>
      <c r="B1329" s="69" t="str">
        <f t="shared" ca="1" si="66"/>
        <v>Ascensores</v>
      </c>
      <c r="C1329" s="77" t="s">
        <v>1449</v>
      </c>
      <c r="D1329" s="77">
        <v>2</v>
      </c>
      <c r="E1329" s="71">
        <v>6000</v>
      </c>
      <c r="F1329" s="70">
        <f t="shared" ca="1" si="67"/>
        <v>12000</v>
      </c>
      <c r="G1329" s="45"/>
      <c r="H1329" s="45"/>
      <c r="I1329" s="45"/>
      <c r="J1329" s="45"/>
    </row>
    <row r="1330" spans="1:10" ht="14.1" customHeight="1" x14ac:dyDescent="0.2">
      <c r="A1330" s="62">
        <v>25101503</v>
      </c>
      <c r="B1330" s="69" t="str">
        <f t="shared" ca="1" si="66"/>
        <v>Carros</v>
      </c>
      <c r="C1330" s="77" t="s">
        <v>1449</v>
      </c>
      <c r="D1330" s="77">
        <v>2</v>
      </c>
      <c r="E1330" s="71">
        <v>7000</v>
      </c>
      <c r="F1330" s="70">
        <f t="shared" ca="1" si="67"/>
        <v>14000</v>
      </c>
      <c r="G1330" s="45"/>
      <c r="H1330" s="45"/>
      <c r="I1330" s="45"/>
      <c r="J1330" s="45"/>
    </row>
    <row r="1331" spans="1:10" ht="14.1" customHeight="1" x14ac:dyDescent="0.2">
      <c r="A1331" s="45"/>
      <c r="B1331" s="45"/>
      <c r="C1331" s="45"/>
      <c r="D1331" s="45"/>
      <c r="E1331" s="73" t="s">
        <v>12550</v>
      </c>
      <c r="F1331" s="74">
        <f ca="1">SUM(Table365[MONTO TOTAL ESTIMADO])</f>
        <v>152600</v>
      </c>
      <c r="G1331" s="45"/>
      <c r="H1331" s="45"/>
      <c r="I1331" s="45"/>
      <c r="J1331" s="45"/>
    </row>
    <row r="1332" spans="1:10" ht="14.1" customHeight="1" thickBot="1" x14ac:dyDescent="0.25">
      <c r="A1332" s="81"/>
      <c r="B1332" s="69"/>
      <c r="C1332" s="78"/>
      <c r="D1332" s="77"/>
      <c r="E1332" s="71"/>
      <c r="F1332" s="70"/>
      <c r="G1332" s="45"/>
      <c r="H1332" s="45"/>
      <c r="I1332" s="45"/>
      <c r="J1332" s="45"/>
    </row>
    <row r="1333" spans="1:10" ht="13.5" customHeight="1" thickBot="1" x14ac:dyDescent="0.25">
      <c r="A1333" s="64" t="s">
        <v>16382</v>
      </c>
      <c r="B1333" s="64" t="s">
        <v>161</v>
      </c>
      <c r="C1333" s="64" t="s">
        <v>11723</v>
      </c>
      <c r="D1333" s="64" t="s">
        <v>14378</v>
      </c>
      <c r="E1333" s="64" t="s">
        <v>10961</v>
      </c>
      <c r="F1333" s="64" t="s">
        <v>11094</v>
      </c>
      <c r="G1333" s="45"/>
      <c r="H1333" s="45"/>
      <c r="I1333" s="45"/>
      <c r="J1333" s="45"/>
    </row>
    <row r="1334" spans="1:10" ht="14.1" customHeight="1" thickBot="1" x14ac:dyDescent="0.25">
      <c r="A1334" s="66" t="s">
        <v>18866</v>
      </c>
      <c r="B1334" s="66" t="s">
        <v>18867</v>
      </c>
      <c r="C1334" s="66" t="s">
        <v>17798</v>
      </c>
      <c r="D1334" s="66" t="s">
        <v>18868</v>
      </c>
      <c r="E1334" s="66" t="s">
        <v>18834</v>
      </c>
      <c r="F1334" s="66"/>
      <c r="G1334" s="45"/>
      <c r="H1334" s="45" t="str">
        <f>C1368</f>
        <v>Servicio</v>
      </c>
      <c r="I1334" s="45" t="str">
        <f>E1368</f>
        <v>Si</v>
      </c>
      <c r="J1334" s="45" t="str">
        <f>D1368</f>
        <v>Compra Menor</v>
      </c>
    </row>
    <row r="1335" spans="1:10" ht="14.1" customHeight="1" thickBot="1" x14ac:dyDescent="0.3">
      <c r="A1335" s="106" t="s">
        <v>14828</v>
      </c>
      <c r="B1335" s="67" t="s">
        <v>8528</v>
      </c>
      <c r="C1335" s="76">
        <v>42961</v>
      </c>
      <c r="D1335" s="106" t="s">
        <v>9385</v>
      </c>
      <c r="E1335" s="67" t="s">
        <v>13093</v>
      </c>
      <c r="F1335" s="66" t="s">
        <v>3080</v>
      </c>
    </row>
    <row r="1336" spans="1:10" ht="33.75" customHeight="1" thickBot="1" x14ac:dyDescent="0.25">
      <c r="A1336" s="107"/>
      <c r="B1336" s="67" t="s">
        <v>1786</v>
      </c>
      <c r="C1336" s="95">
        <v>3</v>
      </c>
      <c r="D1336" s="107"/>
      <c r="E1336" s="67" t="s">
        <v>2417</v>
      </c>
      <c r="F1336" s="66" t="s">
        <v>11111</v>
      </c>
      <c r="G1336" s="45"/>
      <c r="H1336" s="45"/>
      <c r="I1336" s="45"/>
      <c r="J1336" s="45"/>
    </row>
    <row r="1337" spans="1:10" ht="13.5" customHeight="1" thickBot="1" x14ac:dyDescent="0.25">
      <c r="A1337" s="107"/>
      <c r="B1337" s="67" t="s">
        <v>12942</v>
      </c>
      <c r="C1337" s="76">
        <v>42962</v>
      </c>
      <c r="D1337" s="107"/>
      <c r="E1337" s="67" t="s">
        <v>3073</v>
      </c>
      <c r="F1337" s="66" t="s">
        <v>11111</v>
      </c>
      <c r="G1337" s="45"/>
      <c r="H1337" s="45"/>
      <c r="I1337" s="45"/>
      <c r="J1337" s="45"/>
    </row>
    <row r="1338" spans="1:10" ht="14.1" customHeight="1" thickBot="1" x14ac:dyDescent="0.25">
      <c r="A1338" s="107"/>
      <c r="B1338" s="67" t="s">
        <v>1786</v>
      </c>
      <c r="C1338" s="95">
        <v>3</v>
      </c>
      <c r="D1338" s="107"/>
      <c r="E1338" s="67" t="s">
        <v>13192</v>
      </c>
      <c r="F1338" s="66" t="s">
        <v>11111</v>
      </c>
      <c r="G1338" s="45"/>
      <c r="H1338" s="45"/>
      <c r="I1338" s="45"/>
      <c r="J1338" s="45"/>
    </row>
    <row r="1339" spans="1:10" ht="14.1" customHeight="1" thickBot="1" x14ac:dyDescent="0.25">
      <c r="A1339" s="45"/>
      <c r="B1339" s="45"/>
      <c r="C1339" s="45"/>
      <c r="D1339" s="45"/>
      <c r="E1339" s="45"/>
      <c r="F1339" s="45"/>
      <c r="G1339" s="45"/>
      <c r="H1339" s="45"/>
      <c r="I1339" s="45"/>
      <c r="J1339" s="45"/>
    </row>
    <row r="1340" spans="1:10" ht="14.1" customHeight="1" thickBot="1" x14ac:dyDescent="0.25">
      <c r="A1340" s="72" t="s">
        <v>15735</v>
      </c>
      <c r="B1340" s="72" t="s">
        <v>16146</v>
      </c>
      <c r="C1340" s="72" t="s">
        <v>15641</v>
      </c>
      <c r="D1340" s="72" t="s">
        <v>15251</v>
      </c>
      <c r="E1340" s="72" t="s">
        <v>6932</v>
      </c>
      <c r="F1340" s="72" t="s">
        <v>15280</v>
      </c>
      <c r="G1340" s="45"/>
      <c r="H1340" s="45"/>
      <c r="I1340" s="45"/>
      <c r="J1340" s="45"/>
    </row>
    <row r="1341" spans="1:10" ht="14.1" customHeight="1" x14ac:dyDescent="0.2">
      <c r="A1341" s="77">
        <v>26111722</v>
      </c>
      <c r="B1341" s="69" t="str">
        <f ca="1">IFERROR(INDEX(UNSPSCDes,MATCH(INDIRECT(ADDRESS(ROW(),COLUMN()-1,4)),UNSPSCCode,0)),"")</f>
        <v>Adaptador de batería o accesorios</v>
      </c>
      <c r="C1341" s="77" t="s">
        <v>1449</v>
      </c>
      <c r="D1341" s="77">
        <v>6</v>
      </c>
      <c r="E1341" s="71">
        <v>200</v>
      </c>
      <c r="F1341" s="70">
        <f ca="1">INDIRECT(ADDRESS(ROW(),COLUMN()-2,4))*INDIRECT(ADDRESS(ROW(),COLUMN()-1,4))</f>
        <v>1200</v>
      </c>
      <c r="G1341" s="45"/>
      <c r="H1341" s="45"/>
      <c r="I1341" s="45"/>
      <c r="J1341" s="45"/>
    </row>
    <row r="1342" spans="1:10" ht="14.1" customHeight="1" x14ac:dyDescent="0.2">
      <c r="A1342" s="77"/>
      <c r="B1342" s="69" t="str">
        <f ca="1">IFERROR(INDEX(UNSPSCDes,MATCH(INDIRECT(ADDRESS(ROW(),COLUMN()-1,4)),UNSPSCCode,0)),"")</f>
        <v/>
      </c>
      <c r="C1342" s="77"/>
      <c r="D1342" s="77"/>
      <c r="E1342" s="71"/>
      <c r="F1342" s="70">
        <f ca="1">INDIRECT(ADDRESS(ROW(),COLUMN()-2,4))*INDIRECT(ADDRESS(ROW(),COLUMN()-1,4))</f>
        <v>0</v>
      </c>
      <c r="G1342" s="45"/>
      <c r="H1342" s="45"/>
      <c r="I1342" s="45"/>
      <c r="J1342" s="45"/>
    </row>
    <row r="1343" spans="1:10" ht="14.1" customHeight="1" x14ac:dyDescent="0.2">
      <c r="A1343" s="45"/>
      <c r="B1343" s="45"/>
      <c r="C1343" s="45"/>
      <c r="D1343" s="45"/>
      <c r="E1343" s="73" t="s">
        <v>12550</v>
      </c>
      <c r="F1343" s="74">
        <f ca="1">SUM(Table366[MONTO TOTAL ESTIMADO])</f>
        <v>1200</v>
      </c>
      <c r="G1343" s="45"/>
      <c r="H1343" s="45"/>
      <c r="I1343" s="45"/>
      <c r="J1343" s="45"/>
    </row>
    <row r="1344" spans="1:10" ht="13.5" customHeight="1" thickBot="1" x14ac:dyDescent="0.25">
      <c r="A1344" s="81"/>
      <c r="B1344" s="69"/>
      <c r="C1344" s="78"/>
      <c r="D1344" s="77"/>
      <c r="E1344" s="71"/>
      <c r="F1344" s="70"/>
      <c r="G1344" s="45"/>
      <c r="H1344" s="45"/>
      <c r="I1344" s="45"/>
      <c r="J1344" s="45"/>
    </row>
    <row r="1345" spans="1:10" ht="13.5" customHeight="1" thickBot="1" x14ac:dyDescent="0.25">
      <c r="A1345" s="64" t="s">
        <v>16382</v>
      </c>
      <c r="B1345" s="64" t="s">
        <v>161</v>
      </c>
      <c r="C1345" s="64" t="s">
        <v>11723</v>
      </c>
      <c r="D1345" s="64" t="s">
        <v>14378</v>
      </c>
      <c r="E1345" s="64" t="s">
        <v>10961</v>
      </c>
      <c r="F1345" s="64" t="s">
        <v>11094</v>
      </c>
      <c r="G1345" s="45"/>
      <c r="H1345" s="45" t="str">
        <f>C1379</f>
        <v>Servicio</v>
      </c>
      <c r="I1345" s="45" t="str">
        <f>E1379</f>
        <v>Si</v>
      </c>
      <c r="J1345" s="45" t="str">
        <f>D1379</f>
        <v>Compra Menor</v>
      </c>
    </row>
    <row r="1346" spans="1:10" ht="14.1" customHeight="1" thickBot="1" x14ac:dyDescent="0.3">
      <c r="A1346" s="66" t="s">
        <v>18866</v>
      </c>
      <c r="B1346" s="66" t="s">
        <v>18867</v>
      </c>
      <c r="C1346" s="66" t="s">
        <v>17798</v>
      </c>
      <c r="D1346" s="66" t="s">
        <v>18869</v>
      </c>
      <c r="E1346" s="66" t="s">
        <v>18834</v>
      </c>
      <c r="F1346" s="66"/>
    </row>
    <row r="1347" spans="1:10" ht="14.1" customHeight="1" thickBot="1" x14ac:dyDescent="0.3">
      <c r="A1347" s="106" t="s">
        <v>14828</v>
      </c>
      <c r="B1347" s="67" t="s">
        <v>8528</v>
      </c>
      <c r="C1347" s="76">
        <v>43017</v>
      </c>
      <c r="D1347" s="106" t="s">
        <v>9385</v>
      </c>
      <c r="E1347" s="67" t="s">
        <v>13093</v>
      </c>
      <c r="F1347" s="66" t="s">
        <v>3080</v>
      </c>
    </row>
    <row r="1348" spans="1:10" ht="33.75" customHeight="1" thickBot="1" x14ac:dyDescent="0.25">
      <c r="A1348" s="107"/>
      <c r="B1348" s="67" t="s">
        <v>1786</v>
      </c>
      <c r="C1348" s="96">
        <f>IF(C1347="","",IF(AND(MONTH(C1347)&gt;=1,MONTH(C1347)&lt;=3),1,IF(AND(MONTH(C1347)&gt;=4,MONTH(C1347)&lt;=6),2,IF(AND(MONTH(C1347)&gt;=7,MONTH(C1347)&lt;=9),3,4))))</f>
        <v>4</v>
      </c>
      <c r="D1348" s="107"/>
      <c r="E1348" s="67" t="s">
        <v>2417</v>
      </c>
      <c r="F1348" s="66" t="s">
        <v>11111</v>
      </c>
      <c r="G1348" s="45"/>
      <c r="H1348" s="45"/>
      <c r="I1348" s="45"/>
      <c r="J1348" s="45"/>
    </row>
    <row r="1349" spans="1:10" ht="13.5" customHeight="1" thickBot="1" x14ac:dyDescent="0.25">
      <c r="A1349" s="107"/>
      <c r="B1349" s="67" t="s">
        <v>12942</v>
      </c>
      <c r="C1349" s="76">
        <v>43018</v>
      </c>
      <c r="D1349" s="107"/>
      <c r="E1349" s="67" t="s">
        <v>3073</v>
      </c>
      <c r="F1349" s="66" t="s">
        <v>11111</v>
      </c>
      <c r="G1349" s="45"/>
      <c r="H1349" s="45"/>
      <c r="I1349" s="45"/>
      <c r="J1349" s="45"/>
    </row>
    <row r="1350" spans="1:10" ht="14.1" customHeight="1" thickBot="1" x14ac:dyDescent="0.25">
      <c r="A1350" s="107"/>
      <c r="B1350" s="67" t="s">
        <v>1786</v>
      </c>
      <c r="C1350" s="96">
        <f>IF(C1349="","",IF(AND(MONTH(C1349)&gt;=1,MONTH(C1349)&lt;=3),1,IF(AND(MONTH(C1349)&gt;=4,MONTH(C1349)&lt;=6),2,IF(AND(MONTH(C1349)&gt;=7,MONTH(C1349)&lt;=9),3,4))))</f>
        <v>4</v>
      </c>
      <c r="D1350" s="107"/>
      <c r="E1350" s="67" t="s">
        <v>13192</v>
      </c>
      <c r="F1350" s="66" t="s">
        <v>11111</v>
      </c>
      <c r="G1350" s="45"/>
      <c r="H1350" s="45"/>
      <c r="I1350" s="45"/>
      <c r="J1350" s="45"/>
    </row>
    <row r="1351" spans="1:10" ht="14.1" customHeight="1" thickBot="1" x14ac:dyDescent="0.25">
      <c r="A1351" s="45"/>
      <c r="B1351" s="45"/>
      <c r="C1351" s="45"/>
      <c r="D1351" s="45"/>
      <c r="E1351" s="45"/>
      <c r="F1351" s="45"/>
      <c r="G1351" s="45"/>
      <c r="H1351" s="45"/>
      <c r="I1351" s="45"/>
      <c r="J1351" s="45"/>
    </row>
    <row r="1352" spans="1:10" ht="14.1" customHeight="1" thickBot="1" x14ac:dyDescent="0.25">
      <c r="A1352" s="72" t="s">
        <v>15735</v>
      </c>
      <c r="B1352" s="72" t="s">
        <v>16146</v>
      </c>
      <c r="C1352" s="72" t="s">
        <v>15641</v>
      </c>
      <c r="D1352" s="72" t="s">
        <v>15251</v>
      </c>
      <c r="E1352" s="72" t="s">
        <v>6932</v>
      </c>
      <c r="F1352" s="72" t="s">
        <v>15280</v>
      </c>
      <c r="G1352" s="45"/>
      <c r="H1352" s="45"/>
      <c r="I1352" s="45"/>
      <c r="J1352" s="45"/>
    </row>
    <row r="1353" spans="1:10" ht="14.1" customHeight="1" x14ac:dyDescent="0.2">
      <c r="A1353" s="77">
        <v>26111703</v>
      </c>
      <c r="B1353" s="69" t="str">
        <f ca="1">IFERROR(INDEX(UNSPSCDes,MATCH(INDIRECT(ADDRESS(ROW(),COLUMN()-1,4)),UNSPSCCode,0)),"")</f>
        <v>Baterías para vehículos</v>
      </c>
      <c r="C1353" s="77" t="s">
        <v>1449</v>
      </c>
      <c r="D1353" s="77">
        <v>2</v>
      </c>
      <c r="E1353" s="71">
        <v>7500</v>
      </c>
      <c r="F1353" s="70">
        <f ca="1">INDIRECT(ADDRESS(ROW(),COLUMN()-2,4))*INDIRECT(ADDRESS(ROW(),COLUMN()-1,4))</f>
        <v>15000</v>
      </c>
      <c r="G1353" s="45"/>
      <c r="H1353" s="45"/>
      <c r="I1353" s="45"/>
      <c r="J1353" s="45"/>
    </row>
    <row r="1354" spans="1:10" ht="14.1" customHeight="1" x14ac:dyDescent="0.2">
      <c r="A1354" s="45"/>
      <c r="B1354" s="45"/>
      <c r="C1354" s="45"/>
      <c r="D1354" s="45"/>
      <c r="E1354" s="73" t="s">
        <v>12550</v>
      </c>
      <c r="F1354" s="74">
        <f ca="1">SUM(Table367[MONTO TOTAL ESTIMADO])</f>
        <v>15000</v>
      </c>
      <c r="G1354" s="45"/>
      <c r="H1354" s="45"/>
      <c r="I1354" s="45"/>
      <c r="J1354" s="45"/>
    </row>
    <row r="1355" spans="1:10" ht="14.1" customHeight="1" thickBot="1" x14ac:dyDescent="0.25">
      <c r="A1355" s="81"/>
      <c r="B1355" s="69"/>
      <c r="C1355" s="78"/>
      <c r="D1355" s="77"/>
      <c r="E1355" s="71"/>
      <c r="F1355" s="70"/>
      <c r="G1355" s="45"/>
      <c r="H1355" s="45"/>
      <c r="I1355" s="45"/>
      <c r="J1355" s="45"/>
    </row>
    <row r="1356" spans="1:10" ht="13.5" customHeight="1" thickBot="1" x14ac:dyDescent="0.25">
      <c r="A1356" s="64" t="s">
        <v>16382</v>
      </c>
      <c r="B1356" s="64" t="s">
        <v>161</v>
      </c>
      <c r="C1356" s="64" t="s">
        <v>11723</v>
      </c>
      <c r="D1356" s="64" t="s">
        <v>14378</v>
      </c>
      <c r="E1356" s="64" t="s">
        <v>10961</v>
      </c>
      <c r="F1356" s="64" t="s">
        <v>11094</v>
      </c>
      <c r="G1356" s="45"/>
      <c r="H1356" s="45"/>
      <c r="I1356" s="45"/>
      <c r="J1356" s="45"/>
    </row>
    <row r="1357" spans="1:10" ht="13.5" customHeight="1" thickBot="1" x14ac:dyDescent="0.25">
      <c r="A1357" s="66" t="s">
        <v>18870</v>
      </c>
      <c r="B1357" s="66" t="s">
        <v>18871</v>
      </c>
      <c r="C1357" s="66" t="s">
        <v>18872</v>
      </c>
      <c r="D1357" s="66" t="s">
        <v>18869</v>
      </c>
      <c r="E1357" s="66" t="s">
        <v>18834</v>
      </c>
      <c r="F1357" s="66"/>
      <c r="G1357" s="45"/>
      <c r="H1357" s="45" t="str">
        <f>C1391</f>
        <v>Servicio</v>
      </c>
      <c r="I1357" s="45" t="str">
        <f>E1391</f>
        <v>Si</v>
      </c>
      <c r="J1357" s="45" t="str">
        <f>D1391</f>
        <v>Compra Menor</v>
      </c>
    </row>
    <row r="1358" spans="1:10" ht="14.1" customHeight="1" thickBot="1" x14ac:dyDescent="0.3">
      <c r="A1358" s="106" t="s">
        <v>14828</v>
      </c>
      <c r="B1358" s="67" t="s">
        <v>8528</v>
      </c>
      <c r="C1358" s="76">
        <v>42920</v>
      </c>
      <c r="D1358" s="106" t="s">
        <v>9385</v>
      </c>
      <c r="E1358" s="67" t="s">
        <v>13093</v>
      </c>
      <c r="F1358" s="66" t="s">
        <v>3080</v>
      </c>
    </row>
    <row r="1359" spans="1:10" ht="14.1" customHeight="1" thickBot="1" x14ac:dyDescent="0.3">
      <c r="A1359" s="107"/>
      <c r="B1359" s="67" t="s">
        <v>1786</v>
      </c>
      <c r="C1359" s="96">
        <f>IF(C1358="","",IF(AND(MONTH(C1358)&gt;=1,MONTH(C1358)&lt;=3),1,IF(AND(MONTH(C1358)&gt;=4,MONTH(C1358)&lt;=6),2,IF(AND(MONTH(C1358)&gt;=7,MONTH(C1358)&lt;=9),3,4))))</f>
        <v>3</v>
      </c>
      <c r="D1359" s="107"/>
      <c r="E1359" s="67" t="s">
        <v>2417</v>
      </c>
      <c r="F1359" s="66" t="s">
        <v>11111</v>
      </c>
    </row>
    <row r="1360" spans="1:10" ht="33.75" customHeight="1" thickBot="1" x14ac:dyDescent="0.25">
      <c r="A1360" s="107"/>
      <c r="B1360" s="67" t="s">
        <v>12942</v>
      </c>
      <c r="C1360" s="76">
        <v>42926</v>
      </c>
      <c r="D1360" s="107"/>
      <c r="E1360" s="67" t="s">
        <v>3073</v>
      </c>
      <c r="F1360" s="66" t="s">
        <v>11111</v>
      </c>
      <c r="G1360" s="45"/>
      <c r="H1360" s="45"/>
      <c r="I1360" s="45"/>
      <c r="J1360" s="45"/>
    </row>
    <row r="1361" spans="1:10" ht="13.5" customHeight="1" thickBot="1" x14ac:dyDescent="0.25">
      <c r="A1361" s="107"/>
      <c r="B1361" s="67" t="s">
        <v>1786</v>
      </c>
      <c r="C1361" s="96">
        <f>IF(C1360="","",IF(AND(MONTH(C1360)&gt;=1,MONTH(C1360)&lt;=3),1,IF(AND(MONTH(C1360)&gt;=4,MONTH(C1360)&lt;=6),2,IF(AND(MONTH(C1360)&gt;=7,MONTH(C1360)&lt;=9),3,4))))</f>
        <v>3</v>
      </c>
      <c r="D1361" s="107"/>
      <c r="E1361" s="67" t="s">
        <v>13192</v>
      </c>
      <c r="F1361" s="66" t="s">
        <v>11111</v>
      </c>
      <c r="G1361" s="45"/>
      <c r="H1361" s="45"/>
      <c r="I1361" s="45"/>
      <c r="J1361" s="45"/>
    </row>
    <row r="1362" spans="1:10" ht="14.1" customHeight="1" thickBot="1" x14ac:dyDescent="0.25">
      <c r="A1362" s="45"/>
      <c r="B1362" s="45"/>
      <c r="C1362" s="45"/>
      <c r="D1362" s="45"/>
      <c r="E1362" s="45"/>
      <c r="F1362" s="45"/>
      <c r="G1362" s="45"/>
      <c r="H1362" s="45"/>
      <c r="I1362" s="45"/>
      <c r="J1362" s="45"/>
    </row>
    <row r="1363" spans="1:10" ht="14.1" customHeight="1" thickBot="1" x14ac:dyDescent="0.25">
      <c r="A1363" s="72" t="s">
        <v>15735</v>
      </c>
      <c r="B1363" s="72" t="s">
        <v>16146</v>
      </c>
      <c r="C1363" s="72" t="s">
        <v>15641</v>
      </c>
      <c r="D1363" s="72" t="s">
        <v>15251</v>
      </c>
      <c r="E1363" s="72" t="s">
        <v>6932</v>
      </c>
      <c r="F1363" s="72" t="s">
        <v>15280</v>
      </c>
      <c r="G1363" s="45"/>
      <c r="H1363" s="45"/>
      <c r="I1363" s="45"/>
      <c r="J1363" s="45"/>
    </row>
    <row r="1364" spans="1:10" ht="14.1" customHeight="1" x14ac:dyDescent="0.2">
      <c r="A1364" s="79">
        <v>73181303</v>
      </c>
      <c r="B1364" s="69" t="str">
        <f ca="1">IFERROR(INDEX(UNSPSCDes,MATCH(INDIRECT(ADDRESS(ROW(),COLUMN()-1,4)),UNSPSCCode,0)),"")</f>
        <v>Servicios de normalización</v>
      </c>
      <c r="C1364" s="77" t="s">
        <v>1449</v>
      </c>
      <c r="D1364" s="77">
        <v>1</v>
      </c>
      <c r="E1364" s="71">
        <v>95000</v>
      </c>
      <c r="F1364" s="70">
        <f ca="1">INDIRECT(ADDRESS(ROW(),COLUMN()-2,4))*INDIRECT(ADDRESS(ROW(),COLUMN()-1,4))</f>
        <v>95000</v>
      </c>
      <c r="G1364" s="45"/>
      <c r="H1364" s="45"/>
      <c r="I1364" s="45"/>
      <c r="J1364" s="45"/>
    </row>
    <row r="1365" spans="1:10" ht="14.1" customHeight="1" x14ac:dyDescent="0.2">
      <c r="A1365" s="45"/>
      <c r="B1365" s="45"/>
      <c r="C1365" s="45"/>
      <c r="D1365" s="45"/>
      <c r="E1365" s="73" t="s">
        <v>12550</v>
      </c>
      <c r="F1365" s="74">
        <f ca="1">SUM(Table368[MONTO TOTAL ESTIMADO])</f>
        <v>95000</v>
      </c>
      <c r="G1365" s="45"/>
      <c r="H1365" s="45"/>
      <c r="I1365" s="45"/>
      <c r="J1365" s="45"/>
    </row>
    <row r="1366" spans="1:10" ht="14.1" customHeight="1" thickBot="1" x14ac:dyDescent="0.25">
      <c r="A1366" s="81"/>
      <c r="B1366" s="69"/>
      <c r="C1366" s="78"/>
      <c r="D1366" s="77"/>
      <c r="E1366" s="71"/>
      <c r="F1366" s="70"/>
      <c r="G1366" s="45"/>
      <c r="H1366" s="45"/>
      <c r="I1366" s="45"/>
      <c r="J1366" s="45"/>
    </row>
    <row r="1367" spans="1:10" ht="14.1" customHeight="1" thickBot="1" x14ac:dyDescent="0.25">
      <c r="A1367" s="64" t="s">
        <v>16382</v>
      </c>
      <c r="B1367" s="64" t="s">
        <v>161</v>
      </c>
      <c r="C1367" s="64" t="s">
        <v>11723</v>
      </c>
      <c r="D1367" s="64" t="s">
        <v>14378</v>
      </c>
      <c r="E1367" s="64" t="s">
        <v>10961</v>
      </c>
      <c r="F1367" s="64" t="s">
        <v>11094</v>
      </c>
      <c r="G1367" s="45"/>
      <c r="H1367" s="45"/>
      <c r="I1367" s="45"/>
      <c r="J1367" s="45"/>
    </row>
    <row r="1368" spans="1:10" ht="13.5" customHeight="1" thickBot="1" x14ac:dyDescent="0.25">
      <c r="A1368" s="66" t="s">
        <v>18870</v>
      </c>
      <c r="B1368" s="66" t="s">
        <v>18871</v>
      </c>
      <c r="C1368" s="66" t="s">
        <v>18872</v>
      </c>
      <c r="D1368" s="66" t="s">
        <v>18846</v>
      </c>
      <c r="E1368" s="66" t="s">
        <v>18834</v>
      </c>
      <c r="F1368" s="66"/>
      <c r="G1368" s="45"/>
      <c r="H1368" s="45"/>
      <c r="I1368" s="45"/>
      <c r="J1368" s="45"/>
    </row>
    <row r="1369" spans="1:10" ht="14.1" customHeight="1" thickBot="1" x14ac:dyDescent="0.25">
      <c r="A1369" s="106" t="s">
        <v>14828</v>
      </c>
      <c r="B1369" s="67" t="s">
        <v>8528</v>
      </c>
      <c r="C1369" s="76">
        <v>43011</v>
      </c>
      <c r="D1369" s="106" t="s">
        <v>9385</v>
      </c>
      <c r="E1369" s="67" t="s">
        <v>13093</v>
      </c>
      <c r="F1369" s="66" t="s">
        <v>3080</v>
      </c>
      <c r="G1369" s="45"/>
      <c r="H1369" s="45" t="str">
        <f>C1403</f>
        <v>Bienes</v>
      </c>
      <c r="I1369" s="45" t="str">
        <f>E1403</f>
        <v>Si</v>
      </c>
      <c r="J1369" s="45" t="str">
        <f>D1403</f>
        <v>Compra Menor</v>
      </c>
    </row>
    <row r="1370" spans="1:10" ht="14.1" customHeight="1" thickBot="1" x14ac:dyDescent="0.3">
      <c r="A1370" s="107"/>
      <c r="B1370" s="67" t="s">
        <v>1786</v>
      </c>
      <c r="C1370" s="96">
        <f>IF(C1369="","",IF(AND(MONTH(C1369)&gt;=1,MONTH(C1369)&lt;=3),1,IF(AND(MONTH(C1369)&gt;=4,MONTH(C1369)&lt;=6),2,IF(AND(MONTH(C1369)&gt;=7,MONTH(C1369)&lt;=9),3,4))))</f>
        <v>4</v>
      </c>
      <c r="D1370" s="107"/>
      <c r="E1370" s="67" t="s">
        <v>2417</v>
      </c>
      <c r="F1370" s="66" t="s">
        <v>11111</v>
      </c>
    </row>
    <row r="1371" spans="1:10" ht="33.75" customHeight="1" thickBot="1" x14ac:dyDescent="0.25">
      <c r="A1371" s="107"/>
      <c r="B1371" s="67" t="s">
        <v>12942</v>
      </c>
      <c r="C1371" s="76">
        <v>43018</v>
      </c>
      <c r="D1371" s="107"/>
      <c r="E1371" s="67" t="s">
        <v>3073</v>
      </c>
      <c r="F1371" s="66" t="s">
        <v>11111</v>
      </c>
      <c r="G1371" s="45"/>
      <c r="H1371" s="45"/>
      <c r="I1371" s="45"/>
      <c r="J1371" s="45"/>
    </row>
    <row r="1372" spans="1:10" ht="14.1" customHeight="1" thickBot="1" x14ac:dyDescent="0.25">
      <c r="A1372" s="107"/>
      <c r="B1372" s="67" t="s">
        <v>1786</v>
      </c>
      <c r="C1372" s="96">
        <f>IF(C1371="","",IF(AND(MONTH(C1371)&gt;=1,MONTH(C1371)&lt;=3),1,IF(AND(MONTH(C1371)&gt;=4,MONTH(C1371)&lt;=6),2,IF(AND(MONTH(C1371)&gt;=7,MONTH(C1371)&lt;=9),3,4))))</f>
        <v>4</v>
      </c>
      <c r="D1372" s="107"/>
      <c r="E1372" s="67" t="s">
        <v>13192</v>
      </c>
      <c r="F1372" s="66" t="s">
        <v>11111</v>
      </c>
      <c r="G1372" s="45"/>
      <c r="H1372" s="45"/>
      <c r="I1372" s="45"/>
      <c r="J1372" s="45"/>
    </row>
    <row r="1373" spans="1:10" ht="14.1" customHeight="1" thickBot="1" x14ac:dyDescent="0.25">
      <c r="A1373" s="45"/>
      <c r="B1373" s="45"/>
      <c r="C1373" s="45"/>
      <c r="D1373" s="45"/>
      <c r="E1373" s="45"/>
      <c r="F1373" s="45"/>
      <c r="G1373" s="45"/>
      <c r="H1373" s="45"/>
      <c r="I1373" s="45"/>
      <c r="J1373" s="45"/>
    </row>
    <row r="1374" spans="1:10" ht="14.1" customHeight="1" thickBot="1" x14ac:dyDescent="0.25">
      <c r="A1374" s="72" t="s">
        <v>15735</v>
      </c>
      <c r="B1374" s="72" t="s">
        <v>16146</v>
      </c>
      <c r="C1374" s="72" t="s">
        <v>15641</v>
      </c>
      <c r="D1374" s="72" t="s">
        <v>15251</v>
      </c>
      <c r="E1374" s="72" t="s">
        <v>6932</v>
      </c>
      <c r="F1374" s="72" t="s">
        <v>15280</v>
      </c>
      <c r="G1374" s="45"/>
      <c r="H1374" s="45"/>
      <c r="I1374" s="45"/>
      <c r="J1374" s="45"/>
    </row>
    <row r="1375" spans="1:10" ht="14.1" customHeight="1" x14ac:dyDescent="0.2">
      <c r="A1375" s="79">
        <v>73181303</v>
      </c>
      <c r="B1375" s="69" t="str">
        <f ca="1">IFERROR(INDEX(UNSPSCDes,MATCH(INDIRECT(ADDRESS(ROW(),COLUMN()-1,4)),UNSPSCCode,0)),"")</f>
        <v>Servicios de normalización</v>
      </c>
      <c r="C1375" s="77" t="s">
        <v>1449</v>
      </c>
      <c r="D1375" s="77">
        <v>1</v>
      </c>
      <c r="E1375" s="71">
        <v>135000</v>
      </c>
      <c r="F1375" s="70">
        <f ca="1">INDIRECT(ADDRESS(ROW(),COLUMN()-2,4))*INDIRECT(ADDRESS(ROW(),COLUMN()-1,4))</f>
        <v>135000</v>
      </c>
      <c r="G1375" s="45"/>
      <c r="H1375" s="45"/>
      <c r="I1375" s="45"/>
      <c r="J1375" s="45"/>
    </row>
    <row r="1376" spans="1:10" ht="14.1" customHeight="1" x14ac:dyDescent="0.2">
      <c r="A1376" s="45"/>
      <c r="B1376" s="45"/>
      <c r="C1376" s="45"/>
      <c r="D1376" s="45"/>
      <c r="E1376" s="73" t="s">
        <v>12550</v>
      </c>
      <c r="F1376" s="74">
        <f ca="1">SUM(Table369[MONTO TOTAL ESTIMADO])</f>
        <v>135000</v>
      </c>
      <c r="G1376" s="45"/>
      <c r="H1376" s="45"/>
      <c r="I1376" s="45"/>
      <c r="J1376" s="45"/>
    </row>
    <row r="1377" spans="1:10" ht="14.1" customHeight="1" thickBot="1" x14ac:dyDescent="0.25">
      <c r="A1377" s="81"/>
      <c r="B1377" s="69"/>
      <c r="C1377" s="78"/>
      <c r="D1377" s="77"/>
      <c r="E1377" s="71"/>
      <c r="F1377" s="70"/>
      <c r="G1377" s="45"/>
      <c r="H1377" s="45"/>
      <c r="I1377" s="45"/>
      <c r="J1377" s="45"/>
    </row>
    <row r="1378" spans="1:10" ht="14.1" customHeight="1" thickBot="1" x14ac:dyDescent="0.25">
      <c r="A1378" s="64" t="s">
        <v>16382</v>
      </c>
      <c r="B1378" s="64" t="s">
        <v>161</v>
      </c>
      <c r="C1378" s="64" t="s">
        <v>11723</v>
      </c>
      <c r="D1378" s="64" t="s">
        <v>14378</v>
      </c>
      <c r="E1378" s="64" t="s">
        <v>10961</v>
      </c>
      <c r="F1378" s="64" t="s">
        <v>11094</v>
      </c>
      <c r="G1378" s="45"/>
      <c r="H1378" s="45"/>
      <c r="I1378" s="45"/>
      <c r="J1378" s="45"/>
    </row>
    <row r="1379" spans="1:10" ht="14.1" customHeight="1" thickBot="1" x14ac:dyDescent="0.25">
      <c r="A1379" s="66" t="s">
        <v>18874</v>
      </c>
      <c r="B1379" s="66" t="s">
        <v>18873</v>
      </c>
      <c r="C1379" s="66" t="s">
        <v>18872</v>
      </c>
      <c r="D1379" s="66" t="s">
        <v>18846</v>
      </c>
      <c r="E1379" s="66" t="s">
        <v>18834</v>
      </c>
      <c r="F1379" s="66"/>
      <c r="G1379" s="45"/>
      <c r="H1379" s="45"/>
      <c r="I1379" s="45"/>
      <c r="J1379" s="45"/>
    </row>
    <row r="1380" spans="1:10" ht="14.1" customHeight="1" thickBot="1" x14ac:dyDescent="0.25">
      <c r="A1380" s="106" t="s">
        <v>14828</v>
      </c>
      <c r="B1380" s="67" t="s">
        <v>8528</v>
      </c>
      <c r="C1380" s="76">
        <v>42928</v>
      </c>
      <c r="D1380" s="106" t="s">
        <v>9385</v>
      </c>
      <c r="E1380" s="67" t="s">
        <v>13093</v>
      </c>
      <c r="F1380" s="66" t="s">
        <v>3080</v>
      </c>
      <c r="G1380" s="45"/>
      <c r="H1380" s="45" t="str">
        <f>C1414</f>
        <v xml:space="preserve">Bienes </v>
      </c>
      <c r="I1380" s="45" t="str">
        <f>E1414</f>
        <v>Si</v>
      </c>
      <c r="J1380" s="45" t="str">
        <f>D1414</f>
        <v>Compra Por Debajo del Umbral</v>
      </c>
    </row>
    <row r="1381" spans="1:10" ht="14.1" customHeight="1" thickBot="1" x14ac:dyDescent="0.3">
      <c r="A1381" s="107"/>
      <c r="B1381" s="67" t="s">
        <v>1786</v>
      </c>
      <c r="C1381" s="96">
        <f>IF(C1380="","",IF(AND(MONTH(C1380)&gt;=1,MONTH(C1380)&lt;=3),1,IF(AND(MONTH(C1380)&gt;=4,MONTH(C1380)&lt;=6),2,IF(AND(MONTH(C1380)&gt;=7,MONTH(C1380)&lt;=9),3,4))))</f>
        <v>3</v>
      </c>
      <c r="D1381" s="107"/>
      <c r="E1381" s="67" t="s">
        <v>2417</v>
      </c>
      <c r="F1381" s="66" t="s">
        <v>11111</v>
      </c>
    </row>
    <row r="1382" spans="1:10" ht="14.1" customHeight="1" thickBot="1" x14ac:dyDescent="0.3">
      <c r="A1382" s="107"/>
      <c r="B1382" s="67" t="s">
        <v>12942</v>
      </c>
      <c r="C1382" s="76">
        <v>42933</v>
      </c>
      <c r="D1382" s="107"/>
      <c r="E1382" s="67" t="s">
        <v>3073</v>
      </c>
      <c r="F1382" s="66" t="s">
        <v>11111</v>
      </c>
    </row>
    <row r="1383" spans="1:10" ht="14.1" customHeight="1" thickBot="1" x14ac:dyDescent="0.3">
      <c r="A1383" s="107"/>
      <c r="B1383" s="67" t="s">
        <v>1786</v>
      </c>
      <c r="C1383" s="96">
        <f>IF(C1382="","",IF(AND(MONTH(C1382)&gt;=1,MONTH(C1382)&lt;=3),1,IF(AND(MONTH(C1382)&gt;=4,MONTH(C1382)&lt;=6),2,IF(AND(MONTH(C1382)&gt;=7,MONTH(C1382)&lt;=9),3,4))))</f>
        <v>3</v>
      </c>
      <c r="D1383" s="107"/>
      <c r="E1383" s="67" t="s">
        <v>13192</v>
      </c>
      <c r="F1383" s="66" t="s">
        <v>11111</v>
      </c>
    </row>
    <row r="1384" spans="1:10" ht="14.1" customHeight="1" thickBot="1" x14ac:dyDescent="0.25">
      <c r="A1384" s="45"/>
      <c r="B1384" s="45"/>
      <c r="C1384" s="45"/>
      <c r="D1384" s="45"/>
      <c r="E1384" s="45"/>
      <c r="F1384" s="45"/>
    </row>
    <row r="1385" spans="1:10" ht="14.1" customHeight="1" thickBot="1" x14ac:dyDescent="0.3">
      <c r="A1385" s="72" t="s">
        <v>15735</v>
      </c>
      <c r="B1385" s="72" t="s">
        <v>16146</v>
      </c>
      <c r="C1385" s="72" t="s">
        <v>15641</v>
      </c>
      <c r="D1385" s="72" t="s">
        <v>15251</v>
      </c>
      <c r="E1385" s="72" t="s">
        <v>6932</v>
      </c>
      <c r="F1385" s="72" t="s">
        <v>15280</v>
      </c>
    </row>
    <row r="1386" spans="1:10" ht="14.1" customHeight="1" x14ac:dyDescent="0.25">
      <c r="A1386" s="77">
        <v>84111603</v>
      </c>
      <c r="B1386" s="69" t="str">
        <f ca="1">IFERROR(INDEX(UNSPSCDes,MATCH(INDIRECT(ADDRESS(ROW(),COLUMN()-1,4)),UNSPSCCode,0)),"")</f>
        <v>Auditorias internas</v>
      </c>
      <c r="C1386" s="77" t="s">
        <v>1449</v>
      </c>
      <c r="D1386" s="77">
        <v>1</v>
      </c>
      <c r="E1386" s="71">
        <v>190000</v>
      </c>
      <c r="F1386" s="70">
        <f ca="1">INDIRECT(ADDRESS(ROW(),COLUMN()-2,4))*INDIRECT(ADDRESS(ROW(),COLUMN()-1,4))</f>
        <v>190000</v>
      </c>
    </row>
    <row r="1387" spans="1:10" ht="33.75" customHeight="1" x14ac:dyDescent="0.2">
      <c r="A1387" s="77">
        <v>93151607</v>
      </c>
      <c r="B1387" s="69" t="str">
        <f ca="1">IFERROR(INDEX(UNSPSCDes,MATCH(INDIRECT(ADDRESS(ROW(),COLUMN()-1,4)),UNSPSCCode,0)),"")</f>
        <v>Servicios gubernamentales de auditoría</v>
      </c>
      <c r="C1387" s="77" t="s">
        <v>1449</v>
      </c>
      <c r="D1387" s="77">
        <v>1</v>
      </c>
      <c r="E1387" s="71">
        <v>190000</v>
      </c>
      <c r="F1387" s="70">
        <f ca="1">INDIRECT(ADDRESS(ROW(),COLUMN()-2,4))*INDIRECT(ADDRESS(ROW(),COLUMN()-1,4))</f>
        <v>190000</v>
      </c>
      <c r="G1387" s="45"/>
      <c r="H1387" s="45"/>
      <c r="I1387" s="45"/>
      <c r="J1387" s="45"/>
    </row>
    <row r="1388" spans="1:10" ht="13.5" customHeight="1" x14ac:dyDescent="0.2">
      <c r="A1388" s="45"/>
      <c r="B1388" s="45"/>
      <c r="C1388" s="45"/>
      <c r="D1388" s="45"/>
      <c r="E1388" s="73" t="s">
        <v>12550</v>
      </c>
      <c r="F1388" s="74">
        <f ca="1">SUM(Table370[MONTO TOTAL ESTIMADO])</f>
        <v>380000</v>
      </c>
      <c r="G1388" s="45"/>
      <c r="H1388" s="45"/>
      <c r="I1388" s="45"/>
      <c r="J1388" s="45"/>
    </row>
    <row r="1389" spans="1:10" ht="14.1" customHeight="1" thickBot="1" x14ac:dyDescent="0.25">
      <c r="A1389" s="81"/>
      <c r="B1389" s="69"/>
      <c r="C1389" s="78"/>
      <c r="D1389" s="77"/>
      <c r="E1389" s="71"/>
      <c r="F1389" s="70"/>
      <c r="G1389" s="45"/>
      <c r="H1389" s="45"/>
      <c r="I1389" s="45"/>
      <c r="J1389" s="45"/>
    </row>
    <row r="1390" spans="1:10" ht="14.1" customHeight="1" thickBot="1" x14ac:dyDescent="0.25">
      <c r="A1390" s="64" t="s">
        <v>16382</v>
      </c>
      <c r="B1390" s="64" t="s">
        <v>161</v>
      </c>
      <c r="C1390" s="64" t="s">
        <v>11723</v>
      </c>
      <c r="D1390" s="64" t="s">
        <v>14378</v>
      </c>
      <c r="E1390" s="64" t="s">
        <v>10961</v>
      </c>
      <c r="F1390" s="64" t="s">
        <v>11094</v>
      </c>
      <c r="G1390" s="45"/>
      <c r="H1390" s="45"/>
      <c r="I1390" s="45"/>
      <c r="J1390" s="45"/>
    </row>
    <row r="1391" spans="1:10" ht="14.1" customHeight="1" thickBot="1" x14ac:dyDescent="0.25">
      <c r="A1391" s="66" t="s">
        <v>18875</v>
      </c>
      <c r="B1391" s="66" t="s">
        <v>18844</v>
      </c>
      <c r="C1391" s="66" t="s">
        <v>18872</v>
      </c>
      <c r="D1391" s="66" t="s">
        <v>18846</v>
      </c>
      <c r="E1391" s="66" t="s">
        <v>18834</v>
      </c>
      <c r="F1391" s="66"/>
      <c r="G1391" s="45"/>
      <c r="H1391" s="45"/>
      <c r="I1391" s="45"/>
      <c r="J1391" s="45"/>
    </row>
    <row r="1392" spans="1:10" ht="14.1" customHeight="1" thickBot="1" x14ac:dyDescent="0.25">
      <c r="A1392" s="106" t="s">
        <v>14828</v>
      </c>
      <c r="B1392" s="67" t="s">
        <v>8528</v>
      </c>
      <c r="C1392" s="76">
        <v>42772</v>
      </c>
      <c r="D1392" s="106" t="s">
        <v>9385</v>
      </c>
      <c r="E1392" s="67" t="s">
        <v>13093</v>
      </c>
      <c r="F1392" s="66" t="s">
        <v>3080</v>
      </c>
      <c r="G1392" s="45"/>
      <c r="H1392" s="45"/>
      <c r="I1392" s="45"/>
      <c r="J1392" s="45"/>
    </row>
    <row r="1393" spans="1:10" ht="14.1" customHeight="1" thickBot="1" x14ac:dyDescent="0.25">
      <c r="A1393" s="107"/>
      <c r="B1393" s="67" t="s">
        <v>1786</v>
      </c>
      <c r="C1393" s="96">
        <f>IF(C1392="","",IF(AND(MONTH(C1392)&gt;=1,MONTH(C1392)&lt;=3),1,IF(AND(MONTH(C1392)&gt;=4,MONTH(C1392)&lt;=6),2,IF(AND(MONTH(C1392)&gt;=7,MONTH(C1392)&lt;=9),3,4))))</f>
        <v>1</v>
      </c>
      <c r="D1393" s="107"/>
      <c r="E1393" s="67" t="s">
        <v>2417</v>
      </c>
      <c r="F1393" s="66" t="s">
        <v>11111</v>
      </c>
      <c r="G1393" s="45"/>
      <c r="H1393" s="45"/>
      <c r="I1393" s="45"/>
      <c r="J1393" s="45"/>
    </row>
    <row r="1394" spans="1:10" ht="14.1" customHeight="1" thickBot="1" x14ac:dyDescent="0.25">
      <c r="A1394" s="107"/>
      <c r="B1394" s="67" t="s">
        <v>12942</v>
      </c>
      <c r="C1394" s="76">
        <v>42775</v>
      </c>
      <c r="D1394" s="107"/>
      <c r="E1394" s="67" t="s">
        <v>3073</v>
      </c>
      <c r="F1394" s="66" t="s">
        <v>11111</v>
      </c>
      <c r="G1394" s="45"/>
      <c r="H1394" s="45"/>
      <c r="I1394" s="45"/>
      <c r="J1394" s="45"/>
    </row>
    <row r="1395" spans="1:10" ht="13.5" customHeight="1" thickBot="1" x14ac:dyDescent="0.25">
      <c r="A1395" s="107"/>
      <c r="B1395" s="67" t="s">
        <v>1786</v>
      </c>
      <c r="C1395" s="96">
        <f>IF(C1394="","",IF(AND(MONTH(C1394)&gt;=1,MONTH(C1394)&lt;=3),1,IF(AND(MONTH(C1394)&gt;=4,MONTH(C1394)&lt;=6),2,IF(AND(MONTH(C1394)&gt;=7,MONTH(C1394)&lt;=9),3,4))))</f>
        <v>1</v>
      </c>
      <c r="D1395" s="107"/>
      <c r="E1395" s="67" t="s">
        <v>13192</v>
      </c>
      <c r="F1395" s="66" t="s">
        <v>11111</v>
      </c>
      <c r="G1395" s="45"/>
      <c r="H1395" s="45"/>
      <c r="I1395" s="45"/>
      <c r="J1395" s="45"/>
    </row>
    <row r="1396" spans="1:10" ht="27" customHeight="1" thickBot="1" x14ac:dyDescent="0.25">
      <c r="A1396" s="45"/>
      <c r="B1396" s="45"/>
      <c r="C1396" s="45"/>
      <c r="D1396" s="45"/>
      <c r="E1396" s="45"/>
      <c r="F1396" s="45"/>
      <c r="G1396" s="45"/>
      <c r="H1396" s="45" t="str">
        <f>C1441</f>
        <v xml:space="preserve">Bienes </v>
      </c>
      <c r="I1396" s="45" t="str">
        <f>E1441</f>
        <v>Si</v>
      </c>
      <c r="J1396" s="45" t="str">
        <f>D1441</f>
        <v>Compra Por Debajo del Umbral</v>
      </c>
    </row>
    <row r="1397" spans="1:10" ht="13.5" customHeight="1" thickBot="1" x14ac:dyDescent="0.3">
      <c r="A1397" s="72" t="s">
        <v>15735</v>
      </c>
      <c r="B1397" s="72" t="s">
        <v>16146</v>
      </c>
      <c r="C1397" s="72" t="s">
        <v>15641</v>
      </c>
      <c r="D1397" s="72" t="s">
        <v>15251</v>
      </c>
      <c r="E1397" s="72" t="s">
        <v>6932</v>
      </c>
      <c r="F1397" s="72" t="s">
        <v>15280</v>
      </c>
    </row>
    <row r="1398" spans="1:10" ht="27" customHeight="1" x14ac:dyDescent="0.25">
      <c r="A1398" s="79">
        <v>43232202</v>
      </c>
      <c r="B1398" s="69" t="str">
        <f ca="1">IFERROR(INDEX(UNSPSCDes,MATCH(INDIRECT(ADDRESS(ROW(),COLUMN()-1,4)),UNSPSCCode,0)),"")</f>
        <v>Software de manejo de documentos</v>
      </c>
      <c r="C1398" s="77" t="s">
        <v>1449</v>
      </c>
      <c r="D1398" s="77">
        <v>1</v>
      </c>
      <c r="E1398" s="71">
        <v>98000</v>
      </c>
      <c r="F1398" s="70">
        <f ca="1">INDIRECT(ADDRESS(ROW(),COLUMN()-2,4))*INDIRECT(ADDRESS(ROW(),COLUMN()-1,4))</f>
        <v>98000</v>
      </c>
    </row>
    <row r="1399" spans="1:10" ht="13.5" customHeight="1" x14ac:dyDescent="0.25">
      <c r="A1399" s="62">
        <v>81111504</v>
      </c>
      <c r="B1399" s="69" t="str">
        <f ca="1">IFERROR(INDEX(UNSPSCDes,MATCH(INDIRECT(ADDRESS(ROW(),COLUMN()-1,4)),UNSPSCCode,0)),"")</f>
        <v>Servicios de programación de aplicaciones</v>
      </c>
      <c r="C1399" s="77" t="s">
        <v>1449</v>
      </c>
      <c r="D1399" s="77">
        <v>1</v>
      </c>
      <c r="E1399" s="71">
        <v>83000</v>
      </c>
      <c r="F1399" s="70">
        <f ca="1">INDIRECT(ADDRESS(ROW(),COLUMN()-2,4))*INDIRECT(ADDRESS(ROW(),COLUMN()-1,4))</f>
        <v>83000</v>
      </c>
    </row>
    <row r="1400" spans="1:10" ht="27" customHeight="1" x14ac:dyDescent="0.2">
      <c r="A1400" s="45"/>
      <c r="B1400" s="45"/>
      <c r="C1400" s="45"/>
      <c r="D1400" s="45"/>
      <c r="E1400" s="73" t="s">
        <v>12550</v>
      </c>
      <c r="F1400" s="74">
        <f ca="1">SUM(Table371[MONTO TOTAL ESTIMADO])</f>
        <v>181000</v>
      </c>
    </row>
    <row r="1401" spans="1:10" ht="27" customHeight="1" thickBot="1" x14ac:dyDescent="0.3">
      <c r="A1401" s="81"/>
      <c r="B1401" s="69"/>
      <c r="C1401" s="78"/>
      <c r="D1401" s="77"/>
      <c r="E1401" s="71"/>
      <c r="F1401" s="70"/>
    </row>
    <row r="1402" spans="1:10" ht="13.5" customHeight="1" thickBot="1" x14ac:dyDescent="0.3">
      <c r="A1402" s="64" t="s">
        <v>16382</v>
      </c>
      <c r="B1402" s="64" t="s">
        <v>161</v>
      </c>
      <c r="C1402" s="64" t="s">
        <v>11723</v>
      </c>
      <c r="D1402" s="64" t="s">
        <v>14378</v>
      </c>
      <c r="E1402" s="64" t="s">
        <v>10961</v>
      </c>
      <c r="F1402" s="64" t="s">
        <v>11094</v>
      </c>
    </row>
    <row r="1403" spans="1:10" ht="13.5" customHeight="1" thickBot="1" x14ac:dyDescent="0.3">
      <c r="A1403" s="66" t="s">
        <v>18876</v>
      </c>
      <c r="B1403" s="66" t="s">
        <v>18877</v>
      </c>
      <c r="C1403" s="66" t="s">
        <v>17798</v>
      </c>
      <c r="D1403" s="66" t="s">
        <v>18846</v>
      </c>
      <c r="E1403" s="66" t="s">
        <v>18834</v>
      </c>
      <c r="F1403" s="66"/>
    </row>
    <row r="1404" spans="1:10" ht="13.5" customHeight="1" thickBot="1" x14ac:dyDescent="0.3">
      <c r="A1404" s="106" t="s">
        <v>14828</v>
      </c>
      <c r="B1404" s="67" t="s">
        <v>8528</v>
      </c>
      <c r="C1404" s="76">
        <v>42748</v>
      </c>
      <c r="D1404" s="106" t="s">
        <v>9385</v>
      </c>
      <c r="E1404" s="67" t="s">
        <v>13093</v>
      </c>
      <c r="F1404" s="66" t="s">
        <v>3080</v>
      </c>
    </row>
    <row r="1405" spans="1:10" ht="13.5" customHeight="1" thickBot="1" x14ac:dyDescent="0.3">
      <c r="A1405" s="107"/>
      <c r="B1405" s="67" t="s">
        <v>1786</v>
      </c>
      <c r="C1405" s="96">
        <f>IF(C1404="","",IF(AND(MONTH(C1404)&gt;=1,MONTH(C1404)&lt;=3),1,IF(AND(MONTH(C1404)&gt;=4,MONTH(C1404)&lt;=6),2,IF(AND(MONTH(C1404)&gt;=7,MONTH(C1404)&lt;=9),3,4))))</f>
        <v>1</v>
      </c>
      <c r="D1405" s="107"/>
      <c r="E1405" s="67" t="s">
        <v>2417</v>
      </c>
      <c r="F1405" s="66" t="s">
        <v>11111</v>
      </c>
    </row>
    <row r="1406" spans="1:10" ht="13.5" customHeight="1" thickBot="1" x14ac:dyDescent="0.3">
      <c r="A1406" s="107"/>
      <c r="B1406" s="67" t="s">
        <v>12942</v>
      </c>
      <c r="C1406" s="76">
        <v>42751</v>
      </c>
      <c r="D1406" s="107"/>
      <c r="E1406" s="67" t="s">
        <v>3073</v>
      </c>
      <c r="F1406" s="66" t="s">
        <v>11111</v>
      </c>
    </row>
    <row r="1407" spans="1:10" ht="14.1" customHeight="1" thickBot="1" x14ac:dyDescent="0.3">
      <c r="A1407" s="107"/>
      <c r="B1407" s="67" t="s">
        <v>1786</v>
      </c>
      <c r="C1407" s="96">
        <f>IF(C1406="","",IF(AND(MONTH(C1406)&gt;=1,MONTH(C1406)&lt;=3),1,IF(AND(MONTH(C1406)&gt;=4,MONTH(C1406)&lt;=6),2,IF(AND(MONTH(C1406)&gt;=7,MONTH(C1406)&lt;=9),3,4))))</f>
        <v>1</v>
      </c>
      <c r="D1407" s="107"/>
      <c r="E1407" s="67" t="s">
        <v>13192</v>
      </c>
      <c r="F1407" s="66" t="s">
        <v>11111</v>
      </c>
    </row>
    <row r="1408" spans="1:10" ht="14.1" customHeight="1" thickBot="1" x14ac:dyDescent="0.25">
      <c r="A1408" s="45"/>
      <c r="B1408" s="45"/>
      <c r="C1408" s="45"/>
      <c r="D1408" s="45"/>
      <c r="E1408" s="45"/>
      <c r="F1408" s="45"/>
    </row>
    <row r="1409" spans="1:10" ht="13.5" customHeight="1" thickBot="1" x14ac:dyDescent="0.3">
      <c r="A1409" s="72" t="s">
        <v>15735</v>
      </c>
      <c r="B1409" s="72" t="s">
        <v>16146</v>
      </c>
      <c r="C1409" s="72" t="s">
        <v>15641</v>
      </c>
      <c r="D1409" s="72" t="s">
        <v>15251</v>
      </c>
      <c r="E1409" s="72" t="s">
        <v>6932</v>
      </c>
      <c r="F1409" s="72" t="s">
        <v>15280</v>
      </c>
    </row>
    <row r="1410" spans="1:10" ht="13.5" customHeight="1" x14ac:dyDescent="0.25">
      <c r="A1410" s="79">
        <v>84131503</v>
      </c>
      <c r="B1410" s="69" t="str">
        <f ca="1">IFERROR(INDEX(UNSPSCDes,MATCH(INDIRECT(ADDRESS(ROW(),COLUMN()-1,4)),UNSPSCCode,0)),"")</f>
        <v>Seguro de automóviles o camiones</v>
      </c>
      <c r="C1410" s="77" t="s">
        <v>1449</v>
      </c>
      <c r="D1410" s="77">
        <v>2</v>
      </c>
      <c r="E1410" s="71">
        <v>90000</v>
      </c>
      <c r="F1410" s="70">
        <f ca="1">INDIRECT(ADDRESS(ROW(),COLUMN()-2,4))*INDIRECT(ADDRESS(ROW(),COLUMN()-1,4))</f>
        <v>180000</v>
      </c>
    </row>
    <row r="1411" spans="1:10" ht="33.75" customHeight="1" x14ac:dyDescent="0.2">
      <c r="A1411" s="45"/>
      <c r="B1411" s="45"/>
      <c r="C1411" s="45"/>
      <c r="D1411" s="45"/>
      <c r="E1411" s="73" t="s">
        <v>12550</v>
      </c>
      <c r="F1411" s="74">
        <f ca="1">SUM(Table372[MONTO TOTAL ESTIMADO])</f>
        <v>180000</v>
      </c>
      <c r="G1411" s="45"/>
      <c r="H1411" s="45"/>
      <c r="I1411" s="45"/>
      <c r="J1411" s="45"/>
    </row>
    <row r="1412" spans="1:10" ht="13.5" customHeight="1" thickBot="1" x14ac:dyDescent="0.25">
      <c r="A1412" s="81"/>
      <c r="B1412" s="69"/>
      <c r="C1412" s="78"/>
      <c r="D1412" s="77"/>
      <c r="E1412" s="71"/>
      <c r="F1412" s="70"/>
      <c r="G1412" s="45"/>
      <c r="H1412" s="45"/>
      <c r="I1412" s="45"/>
      <c r="J1412" s="45"/>
    </row>
    <row r="1413" spans="1:10" ht="13.5" customHeight="1" thickBot="1" x14ac:dyDescent="0.25">
      <c r="A1413" s="64" t="s">
        <v>16382</v>
      </c>
      <c r="B1413" s="64" t="s">
        <v>161</v>
      </c>
      <c r="C1413" s="64" t="s">
        <v>11723</v>
      </c>
      <c r="D1413" s="64" t="s">
        <v>14378</v>
      </c>
      <c r="E1413" s="64" t="s">
        <v>10961</v>
      </c>
      <c r="F1413" s="64" t="s">
        <v>11094</v>
      </c>
      <c r="G1413" s="45"/>
      <c r="H1413" s="45"/>
      <c r="I1413" s="45"/>
      <c r="J1413" s="45"/>
    </row>
    <row r="1414" spans="1:10" ht="14.1" customHeight="1" thickBot="1" x14ac:dyDescent="0.25">
      <c r="A1414" s="66" t="s">
        <v>18878</v>
      </c>
      <c r="B1414" s="66" t="s">
        <v>18882</v>
      </c>
      <c r="C1414" s="66" t="s">
        <v>18879</v>
      </c>
      <c r="D1414" s="66" t="s">
        <v>18880</v>
      </c>
      <c r="E1414" s="66" t="s">
        <v>18834</v>
      </c>
      <c r="F1414" s="66"/>
      <c r="G1414" s="45"/>
      <c r="H1414" s="45"/>
      <c r="I1414" s="45"/>
      <c r="J1414" s="45"/>
    </row>
    <row r="1415" spans="1:10" ht="14.1" customHeight="1" thickBot="1" x14ac:dyDescent="0.25">
      <c r="A1415" s="106" t="s">
        <v>14828</v>
      </c>
      <c r="B1415" s="67" t="s">
        <v>8528</v>
      </c>
      <c r="C1415" s="76">
        <v>42809</v>
      </c>
      <c r="D1415" s="106" t="s">
        <v>9385</v>
      </c>
      <c r="E1415" s="67" t="s">
        <v>13093</v>
      </c>
      <c r="F1415" s="66" t="s">
        <v>3080</v>
      </c>
      <c r="G1415" s="45"/>
      <c r="H1415" s="45"/>
      <c r="I1415" s="45"/>
      <c r="J1415" s="45"/>
    </row>
    <row r="1416" spans="1:10" ht="13.5" customHeight="1" thickBot="1" x14ac:dyDescent="0.25">
      <c r="A1416" s="107"/>
      <c r="B1416" s="67" t="s">
        <v>1786</v>
      </c>
      <c r="C1416" s="96">
        <f>IF(C1415="","",IF(AND(MONTH(C1415)&gt;=1,MONTH(C1415)&lt;=3),1,IF(AND(MONTH(C1415)&gt;=4,MONTH(C1415)&lt;=6),2,IF(AND(MONTH(C1415)&gt;=7,MONTH(C1415)&lt;=9),3,4))))</f>
        <v>1</v>
      </c>
      <c r="D1416" s="107"/>
      <c r="E1416" s="67" t="s">
        <v>2417</v>
      </c>
      <c r="F1416" s="66" t="s">
        <v>11111</v>
      </c>
      <c r="G1416" s="45"/>
      <c r="H1416" s="45"/>
      <c r="I1416" s="45"/>
      <c r="J1416" s="45"/>
    </row>
    <row r="1417" spans="1:10" ht="13.5" customHeight="1" thickBot="1" x14ac:dyDescent="0.25">
      <c r="A1417" s="107"/>
      <c r="B1417" s="67" t="s">
        <v>12942</v>
      </c>
      <c r="C1417" s="76">
        <v>42810</v>
      </c>
      <c r="D1417" s="107"/>
      <c r="E1417" s="67" t="s">
        <v>3073</v>
      </c>
      <c r="F1417" s="66" t="s">
        <v>11111</v>
      </c>
      <c r="G1417" s="45"/>
      <c r="H1417" s="45"/>
      <c r="I1417" s="45"/>
      <c r="J1417" s="45"/>
    </row>
    <row r="1418" spans="1:10" ht="14.1" customHeight="1" thickBot="1" x14ac:dyDescent="0.25">
      <c r="A1418" s="107"/>
      <c r="B1418" s="67" t="s">
        <v>1786</v>
      </c>
      <c r="C1418" s="96">
        <f>IF(C1417="","",IF(AND(MONTH(C1417)&gt;=1,MONTH(C1417)&lt;=3),1,IF(AND(MONTH(C1417)&gt;=4,MONTH(C1417)&lt;=6),2,IF(AND(MONTH(C1417)&gt;=7,MONTH(C1417)&lt;=9),3,4))))</f>
        <v>1</v>
      </c>
      <c r="D1418" s="107"/>
      <c r="E1418" s="67" t="s">
        <v>13192</v>
      </c>
      <c r="F1418" s="66" t="s">
        <v>11111</v>
      </c>
      <c r="G1418" s="45"/>
      <c r="H1418" s="45"/>
      <c r="I1418" s="45"/>
      <c r="J1418" s="45"/>
    </row>
    <row r="1419" spans="1:10" ht="14.1" customHeight="1" thickBot="1" x14ac:dyDescent="0.25">
      <c r="A1419" s="45"/>
      <c r="B1419" s="45"/>
      <c r="C1419" s="45"/>
      <c r="D1419" s="45"/>
      <c r="E1419" s="45"/>
      <c r="F1419" s="45"/>
      <c r="G1419" s="45"/>
      <c r="H1419" s="45"/>
      <c r="I1419" s="45"/>
      <c r="J1419" s="45"/>
    </row>
    <row r="1420" spans="1:10" ht="14.1" customHeight="1" thickBot="1" x14ac:dyDescent="0.25">
      <c r="A1420" s="72" t="s">
        <v>15735</v>
      </c>
      <c r="B1420" s="72" t="s">
        <v>16146</v>
      </c>
      <c r="C1420" s="72" t="s">
        <v>15641</v>
      </c>
      <c r="D1420" s="72" t="s">
        <v>15251</v>
      </c>
      <c r="E1420" s="72" t="s">
        <v>6932</v>
      </c>
      <c r="F1420" s="72" t="s">
        <v>15280</v>
      </c>
      <c r="G1420" s="45"/>
      <c r="H1420" s="45"/>
      <c r="I1420" s="45"/>
      <c r="J1420" s="45"/>
    </row>
    <row r="1421" spans="1:10" ht="14.1" customHeight="1" x14ac:dyDescent="0.2">
      <c r="A1421" s="79">
        <v>93131704</v>
      </c>
      <c r="B1421" s="69" t="str">
        <f t="shared" ref="B1421:B1437" ca="1" si="68">IFERROR(INDEX(UNSPSCDes,MATCH(INDIRECT(ADDRESS(ROW(),COLUMN()-1,4)),UNSPSCCode,0)),"")</f>
        <v>Servicios de prevención o control de enfermedades</v>
      </c>
      <c r="C1421" s="77" t="s">
        <v>1449</v>
      </c>
      <c r="D1421" s="77">
        <v>90</v>
      </c>
      <c r="E1421" s="71">
        <v>21</v>
      </c>
      <c r="F1421" s="70">
        <f t="shared" ref="F1421:F1437" ca="1" si="69">INDIRECT(ADDRESS(ROW(),COLUMN()-2,4))*INDIRECT(ADDRESS(ROW(),COLUMN()-1,4))</f>
        <v>1890</v>
      </c>
      <c r="G1421" s="45"/>
      <c r="H1421" s="45"/>
      <c r="I1421" s="45"/>
      <c r="J1421" s="45"/>
    </row>
    <row r="1422" spans="1:10" ht="14.1" customHeight="1" x14ac:dyDescent="0.2">
      <c r="A1422" s="62">
        <v>85111502</v>
      </c>
      <c r="B1422" s="69" t="str">
        <f t="shared" ca="1" si="68"/>
        <v>Servicios de prevención o control de enfermedades parasitarias</v>
      </c>
      <c r="C1422" s="77" t="s">
        <v>16988</v>
      </c>
      <c r="D1422" s="77">
        <v>3</v>
      </c>
      <c r="E1422" s="71">
        <v>320</v>
      </c>
      <c r="F1422" s="70">
        <f t="shared" ca="1" si="69"/>
        <v>960</v>
      </c>
      <c r="G1422" s="45"/>
      <c r="H1422" s="45"/>
      <c r="I1422" s="45"/>
      <c r="J1422" s="45"/>
    </row>
    <row r="1423" spans="1:10" ht="14.1" customHeight="1" x14ac:dyDescent="0.2">
      <c r="A1423" s="79">
        <v>85111508</v>
      </c>
      <c r="B1423" s="69" t="str">
        <f t="shared" ca="1" si="68"/>
        <v>Servicios de prevención o control de enfermedades virales</v>
      </c>
      <c r="C1423" s="77" t="s">
        <v>1449</v>
      </c>
      <c r="D1423" s="77">
        <v>90</v>
      </c>
      <c r="E1423" s="71">
        <v>35</v>
      </c>
      <c r="F1423" s="70">
        <f t="shared" ca="1" si="69"/>
        <v>3150</v>
      </c>
      <c r="G1423" s="45"/>
      <c r="H1423" s="45" t="str">
        <f>C1465</f>
        <v xml:space="preserve">Bienes </v>
      </c>
      <c r="I1423" s="45" t="str">
        <f>E1465</f>
        <v>Si</v>
      </c>
      <c r="J1423" s="45" t="str">
        <f>D1465</f>
        <v>Compra Por Debajo del Umbral</v>
      </c>
    </row>
    <row r="1424" spans="1:10" ht="14.1" customHeight="1" x14ac:dyDescent="0.25">
      <c r="A1424" s="79">
        <v>85111610</v>
      </c>
      <c r="B1424" s="69" t="str">
        <f t="shared" ca="1" si="68"/>
        <v>Servicios de prevención o control de enfermedades del sistema digestivo</v>
      </c>
      <c r="C1424" s="77" t="s">
        <v>1449</v>
      </c>
      <c r="D1424" s="77">
        <v>90</v>
      </c>
      <c r="E1424" s="71">
        <v>30</v>
      </c>
      <c r="F1424" s="70">
        <f t="shared" ca="1" si="69"/>
        <v>2700</v>
      </c>
    </row>
    <row r="1425" spans="1:6" ht="14.1" customHeight="1" x14ac:dyDescent="0.25">
      <c r="A1425" s="62">
        <v>85111611</v>
      </c>
      <c r="B1425" s="69" t="str">
        <f t="shared" ca="1" si="68"/>
        <v>Servicios de prevención o control de enfermedades oculares</v>
      </c>
      <c r="C1425" s="77" t="s">
        <v>1449</v>
      </c>
      <c r="D1425" s="77">
        <v>3</v>
      </c>
      <c r="E1425" s="71">
        <v>490</v>
      </c>
      <c r="F1425" s="70">
        <f t="shared" ca="1" si="69"/>
        <v>1470</v>
      </c>
    </row>
    <row r="1426" spans="1:6" ht="14.1" customHeight="1" x14ac:dyDescent="0.25">
      <c r="A1426" s="79">
        <v>85111612</v>
      </c>
      <c r="B1426" s="69" t="str">
        <f t="shared" ca="1" si="68"/>
        <v>Servicios de prevención o control de enfermedades respiratorias</v>
      </c>
      <c r="C1426" s="77" t="s">
        <v>1449</v>
      </c>
      <c r="D1426" s="77">
        <v>90</v>
      </c>
      <c r="E1426" s="71">
        <v>25</v>
      </c>
      <c r="F1426" s="70">
        <f t="shared" ca="1" si="69"/>
        <v>2250</v>
      </c>
    </row>
    <row r="1427" spans="1:6" ht="14.1" customHeight="1" x14ac:dyDescent="0.25">
      <c r="A1427" s="62">
        <v>85111615</v>
      </c>
      <c r="B1427" s="69" t="str">
        <f t="shared" ca="1" si="68"/>
        <v>Servicios de prevención o control de enfermedades diarreicas</v>
      </c>
      <c r="C1427" s="77" t="s">
        <v>1449</v>
      </c>
      <c r="D1427" s="77">
        <v>60</v>
      </c>
      <c r="E1427" s="71">
        <v>15</v>
      </c>
      <c r="F1427" s="70">
        <f t="shared" ca="1" si="69"/>
        <v>900</v>
      </c>
    </row>
    <row r="1428" spans="1:6" ht="14.1" customHeight="1" x14ac:dyDescent="0.25">
      <c r="A1428" s="62">
        <v>51102710</v>
      </c>
      <c r="B1428" s="69" t="str">
        <f t="shared" ca="1" si="68"/>
        <v>Antisépticos basados en alcohol o acetona</v>
      </c>
      <c r="C1428" s="77" t="s">
        <v>1449</v>
      </c>
      <c r="D1428" s="77">
        <v>3</v>
      </c>
      <c r="E1428" s="71">
        <v>50</v>
      </c>
      <c r="F1428" s="70">
        <f t="shared" ca="1" si="69"/>
        <v>150</v>
      </c>
    </row>
    <row r="1429" spans="1:6" ht="14.1" customHeight="1" x14ac:dyDescent="0.25">
      <c r="A1429" s="79">
        <v>42281807</v>
      </c>
      <c r="B1429" s="69" t="str">
        <f t="shared" ca="1" si="68"/>
        <v>Cintas indicadoras de esterilización</v>
      </c>
      <c r="C1429" s="77" t="s">
        <v>16988</v>
      </c>
      <c r="D1429" s="77">
        <v>3</v>
      </c>
      <c r="E1429" s="71">
        <v>40</v>
      </c>
      <c r="F1429" s="70">
        <f t="shared" ca="1" si="69"/>
        <v>120</v>
      </c>
    </row>
    <row r="1430" spans="1:6" ht="14.1" customHeight="1" x14ac:dyDescent="0.25">
      <c r="A1430" s="79">
        <v>42311511</v>
      </c>
      <c r="B1430" s="69" t="str">
        <f t="shared" ca="1" si="68"/>
        <v>Vendajes de gasa</v>
      </c>
      <c r="C1430" s="77" t="s">
        <v>4735</v>
      </c>
      <c r="D1430" s="77">
        <v>6</v>
      </c>
      <c r="E1430" s="71">
        <v>250</v>
      </c>
      <c r="F1430" s="70">
        <f t="shared" ca="1" si="69"/>
        <v>1500</v>
      </c>
    </row>
    <row r="1431" spans="1:6" ht="14.1" customHeight="1" x14ac:dyDescent="0.25">
      <c r="A1431" s="62">
        <v>85111606</v>
      </c>
      <c r="B1431" s="69" t="str">
        <f t="shared" ca="1" si="68"/>
        <v>Servicios de prevención o control de alergias</v>
      </c>
      <c r="C1431" s="77" t="s">
        <v>16988</v>
      </c>
      <c r="D1431" s="77">
        <v>3</v>
      </c>
      <c r="E1431" s="71">
        <v>320</v>
      </c>
      <c r="F1431" s="70">
        <f t="shared" ca="1" si="69"/>
        <v>960</v>
      </c>
    </row>
    <row r="1432" spans="1:6" ht="14.1" customHeight="1" x14ac:dyDescent="0.25">
      <c r="A1432" s="79">
        <v>42281912</v>
      </c>
      <c r="B1432" s="69" t="str">
        <f t="shared" ca="1" si="68"/>
        <v>Toallas de esterilización</v>
      </c>
      <c r="C1432" s="77" t="s">
        <v>4735</v>
      </c>
      <c r="D1432" s="77">
        <v>6</v>
      </c>
      <c r="E1432" s="71">
        <v>90</v>
      </c>
      <c r="F1432" s="70">
        <f t="shared" ca="1" si="69"/>
        <v>540</v>
      </c>
    </row>
    <row r="1433" spans="1:6" ht="14.1" customHeight="1" x14ac:dyDescent="0.25">
      <c r="A1433" s="79"/>
      <c r="B1433" s="69" t="str">
        <f t="shared" ca="1" si="68"/>
        <v/>
      </c>
      <c r="C1433" s="77"/>
      <c r="D1433" s="77"/>
      <c r="E1433" s="71"/>
      <c r="F1433" s="70">
        <f t="shared" ca="1" si="69"/>
        <v>0</v>
      </c>
    </row>
    <row r="1434" spans="1:6" ht="13.5" customHeight="1" x14ac:dyDescent="0.25">
      <c r="A1434" s="79"/>
      <c r="B1434" s="69" t="str">
        <f t="shared" ca="1" si="68"/>
        <v/>
      </c>
      <c r="C1434" s="77"/>
      <c r="D1434" s="77"/>
      <c r="E1434" s="71"/>
      <c r="F1434" s="70">
        <f t="shared" ca="1" si="69"/>
        <v>0</v>
      </c>
    </row>
    <row r="1435" spans="1:6" ht="14.1" customHeight="1" x14ac:dyDescent="0.25">
      <c r="A1435" s="79"/>
      <c r="B1435" s="69" t="str">
        <f t="shared" ca="1" si="68"/>
        <v/>
      </c>
      <c r="C1435" s="77"/>
      <c r="D1435" s="77"/>
      <c r="E1435" s="71"/>
      <c r="F1435" s="70">
        <f t="shared" ca="1" si="69"/>
        <v>0</v>
      </c>
    </row>
    <row r="1436" spans="1:6" ht="14.1" customHeight="1" x14ac:dyDescent="0.25">
      <c r="A1436" s="79"/>
      <c r="B1436" s="69" t="str">
        <f t="shared" ca="1" si="68"/>
        <v/>
      </c>
      <c r="C1436" s="77"/>
      <c r="D1436" s="77"/>
      <c r="E1436" s="71"/>
      <c r="F1436" s="70">
        <f t="shared" ca="1" si="69"/>
        <v>0</v>
      </c>
    </row>
    <row r="1437" spans="1:6" ht="14.1" customHeight="1" x14ac:dyDescent="0.25">
      <c r="A1437" s="79"/>
      <c r="B1437" s="69" t="str">
        <f t="shared" ca="1" si="68"/>
        <v/>
      </c>
      <c r="C1437" s="77"/>
      <c r="D1437" s="77"/>
      <c r="E1437" s="71"/>
      <c r="F1437" s="70">
        <f t="shared" ca="1" si="69"/>
        <v>0</v>
      </c>
    </row>
    <row r="1438" spans="1:6" ht="14.1" customHeight="1" x14ac:dyDescent="0.2">
      <c r="A1438" s="45"/>
      <c r="B1438" s="45"/>
      <c r="C1438" s="45"/>
      <c r="D1438" s="45"/>
      <c r="E1438" s="73" t="s">
        <v>12550</v>
      </c>
      <c r="F1438" s="74">
        <f ca="1">SUM(Table373[MONTO TOTAL ESTIMADO])</f>
        <v>16590</v>
      </c>
    </row>
    <row r="1439" spans="1:6" ht="14.1" customHeight="1" thickBot="1" x14ac:dyDescent="0.3">
      <c r="A1439" s="81"/>
      <c r="B1439" s="69"/>
      <c r="C1439" s="78"/>
      <c r="D1439" s="77"/>
      <c r="E1439" s="71"/>
      <c r="F1439" s="70"/>
    </row>
    <row r="1440" spans="1:6" ht="14.1" customHeight="1" thickBot="1" x14ac:dyDescent="0.3">
      <c r="A1440" s="64" t="s">
        <v>16382</v>
      </c>
      <c r="B1440" s="64" t="s">
        <v>161</v>
      </c>
      <c r="C1440" s="64" t="s">
        <v>11723</v>
      </c>
      <c r="D1440" s="64" t="s">
        <v>14378</v>
      </c>
      <c r="E1440" s="64" t="s">
        <v>10961</v>
      </c>
      <c r="F1440" s="64" t="s">
        <v>11094</v>
      </c>
    </row>
    <row r="1441" spans="1:10" ht="13.5" customHeight="1" thickBot="1" x14ac:dyDescent="0.3">
      <c r="A1441" s="66" t="s">
        <v>18878</v>
      </c>
      <c r="B1441" s="66" t="s">
        <v>18882</v>
      </c>
      <c r="C1441" s="66" t="s">
        <v>18879</v>
      </c>
      <c r="D1441" s="66" t="s">
        <v>18880</v>
      </c>
      <c r="E1441" s="66" t="s">
        <v>18834</v>
      </c>
      <c r="F1441" s="66"/>
    </row>
    <row r="1442" spans="1:10" ht="14.1" customHeight="1" thickBot="1" x14ac:dyDescent="0.3">
      <c r="A1442" s="106" t="s">
        <v>14828</v>
      </c>
      <c r="B1442" s="67" t="s">
        <v>8528</v>
      </c>
      <c r="C1442" s="76">
        <v>42906</v>
      </c>
      <c r="D1442" s="106" t="s">
        <v>9385</v>
      </c>
      <c r="E1442" s="67" t="s">
        <v>13093</v>
      </c>
      <c r="F1442" s="66" t="s">
        <v>3080</v>
      </c>
    </row>
    <row r="1443" spans="1:10" ht="14.1" customHeight="1" thickBot="1" x14ac:dyDescent="0.3">
      <c r="A1443" s="107"/>
      <c r="B1443" s="67" t="s">
        <v>1786</v>
      </c>
      <c r="C1443" s="97">
        <f>IF(C1442="","",IF(AND(MONTH(C1442)&gt;=1,MONTH(C1442)&lt;=3),1,IF(AND(MONTH(C1442)&gt;=4,MONTH(C1442)&lt;=6),2,IF(AND(MONTH(C1442)&gt;=7,MONTH(C1442)&lt;=9),3,4))))</f>
        <v>2</v>
      </c>
      <c r="D1443" s="107"/>
      <c r="E1443" s="67" t="s">
        <v>2417</v>
      </c>
      <c r="F1443" s="66" t="s">
        <v>11111</v>
      </c>
    </row>
    <row r="1444" spans="1:10" ht="14.1" customHeight="1" thickBot="1" x14ac:dyDescent="0.3">
      <c r="A1444" s="107"/>
      <c r="B1444" s="67" t="s">
        <v>12942</v>
      </c>
      <c r="C1444" s="76">
        <v>42906</v>
      </c>
      <c r="D1444" s="107"/>
      <c r="E1444" s="67" t="s">
        <v>3073</v>
      </c>
      <c r="F1444" s="66" t="s">
        <v>11111</v>
      </c>
    </row>
    <row r="1445" spans="1:10" ht="14.1" customHeight="1" thickBot="1" x14ac:dyDescent="0.3">
      <c r="A1445" s="107"/>
      <c r="B1445" s="67" t="s">
        <v>1786</v>
      </c>
      <c r="C1445" s="97">
        <f>IF(C1444="","",IF(AND(MONTH(C1444)&gt;=1,MONTH(C1444)&lt;=3),1,IF(AND(MONTH(C1444)&gt;=4,MONTH(C1444)&lt;=6),2,IF(AND(MONTH(C1444)&gt;=7,MONTH(C1444)&lt;=9),3,4))))</f>
        <v>2</v>
      </c>
      <c r="D1445" s="107"/>
      <c r="E1445" s="67" t="s">
        <v>13192</v>
      </c>
      <c r="F1445" s="66" t="s">
        <v>11111</v>
      </c>
    </row>
    <row r="1446" spans="1:10" ht="14.1" customHeight="1" thickBot="1" x14ac:dyDescent="0.25">
      <c r="A1446" s="45"/>
      <c r="B1446" s="45"/>
      <c r="C1446" s="45"/>
      <c r="D1446" s="45"/>
      <c r="E1446" s="45"/>
      <c r="F1446" s="45"/>
    </row>
    <row r="1447" spans="1:10" ht="14.1" customHeight="1" thickBot="1" x14ac:dyDescent="0.3">
      <c r="A1447" s="72" t="s">
        <v>15735</v>
      </c>
      <c r="B1447" s="72" t="s">
        <v>16146</v>
      </c>
      <c r="C1447" s="72" t="s">
        <v>15641</v>
      </c>
      <c r="D1447" s="72" t="s">
        <v>15251</v>
      </c>
      <c r="E1447" s="72" t="s">
        <v>6932</v>
      </c>
      <c r="F1447" s="72" t="s">
        <v>15280</v>
      </c>
    </row>
    <row r="1448" spans="1:10" ht="14.1" customHeight="1" x14ac:dyDescent="0.25">
      <c r="A1448" s="79">
        <v>93131704</v>
      </c>
      <c r="B1448" s="69" t="str">
        <f t="shared" ref="B1448:B1461" ca="1" si="70">IFERROR(INDEX(UNSPSCDes,MATCH(INDIRECT(ADDRESS(ROW(),COLUMN()-1,4)),UNSPSCCode,0)),"")</f>
        <v>Servicios de prevención o control de enfermedades</v>
      </c>
      <c r="C1448" s="77" t="s">
        <v>1449</v>
      </c>
      <c r="D1448" s="77">
        <v>90</v>
      </c>
      <c r="E1448" s="71">
        <v>21</v>
      </c>
      <c r="F1448" s="70">
        <f t="shared" ref="F1448:F1461" ca="1" si="71">INDIRECT(ADDRESS(ROW(),COLUMN()-2,4))*INDIRECT(ADDRESS(ROW(),COLUMN()-1,4))</f>
        <v>1890</v>
      </c>
    </row>
    <row r="1449" spans="1:10" ht="14.1" customHeight="1" x14ac:dyDescent="0.25">
      <c r="A1449" s="62">
        <v>85111502</v>
      </c>
      <c r="B1449" s="69" t="str">
        <f t="shared" ca="1" si="70"/>
        <v>Servicios de prevención o control de enfermedades parasitarias</v>
      </c>
      <c r="C1449" s="77" t="s">
        <v>16988</v>
      </c>
      <c r="D1449" s="77">
        <v>3</v>
      </c>
      <c r="E1449" s="71">
        <v>320</v>
      </c>
      <c r="F1449" s="70">
        <f t="shared" ca="1" si="71"/>
        <v>960</v>
      </c>
    </row>
    <row r="1450" spans="1:10" ht="33.75" customHeight="1" x14ac:dyDescent="0.2">
      <c r="A1450" s="79">
        <v>85111508</v>
      </c>
      <c r="B1450" s="69" t="str">
        <f t="shared" ca="1" si="70"/>
        <v>Servicios de prevención o control de enfermedades virales</v>
      </c>
      <c r="C1450" s="77" t="s">
        <v>1449</v>
      </c>
      <c r="D1450" s="77">
        <v>90</v>
      </c>
      <c r="E1450" s="71">
        <v>35</v>
      </c>
      <c r="F1450" s="70">
        <f t="shared" ca="1" si="71"/>
        <v>3150</v>
      </c>
      <c r="G1450" s="45"/>
      <c r="H1450" s="45"/>
      <c r="I1450" s="45"/>
      <c r="J1450" s="45"/>
    </row>
    <row r="1451" spans="1:10" ht="13.5" customHeight="1" x14ac:dyDescent="0.2">
      <c r="A1451" s="79">
        <v>85111610</v>
      </c>
      <c r="B1451" s="69" t="str">
        <f t="shared" ca="1" si="70"/>
        <v>Servicios de prevención o control de enfermedades del sistema digestivo</v>
      </c>
      <c r="C1451" s="77" t="s">
        <v>1449</v>
      </c>
      <c r="D1451" s="77">
        <v>90</v>
      </c>
      <c r="E1451" s="71">
        <v>30</v>
      </c>
      <c r="F1451" s="70">
        <f t="shared" ca="1" si="71"/>
        <v>2700</v>
      </c>
      <c r="G1451" s="45"/>
      <c r="H1451" s="45"/>
      <c r="I1451" s="45"/>
      <c r="J1451" s="45"/>
    </row>
    <row r="1452" spans="1:10" ht="14.1" customHeight="1" x14ac:dyDescent="0.2">
      <c r="A1452" s="62">
        <v>85111611</v>
      </c>
      <c r="B1452" s="69" t="str">
        <f t="shared" ca="1" si="70"/>
        <v>Servicios de prevención o control de enfermedades oculares</v>
      </c>
      <c r="C1452" s="77" t="s">
        <v>1449</v>
      </c>
      <c r="D1452" s="77">
        <v>3</v>
      </c>
      <c r="E1452" s="71">
        <v>490</v>
      </c>
      <c r="F1452" s="70">
        <f t="shared" ca="1" si="71"/>
        <v>1470</v>
      </c>
      <c r="G1452" s="45"/>
      <c r="H1452" s="45"/>
      <c r="I1452" s="45"/>
      <c r="J1452" s="45"/>
    </row>
    <row r="1453" spans="1:10" ht="14.1" customHeight="1" x14ac:dyDescent="0.2">
      <c r="A1453" s="79">
        <v>85111612</v>
      </c>
      <c r="B1453" s="69" t="str">
        <f t="shared" ca="1" si="70"/>
        <v>Servicios de prevención o control de enfermedades respiratorias</v>
      </c>
      <c r="C1453" s="77" t="s">
        <v>1449</v>
      </c>
      <c r="D1453" s="77">
        <v>90</v>
      </c>
      <c r="E1453" s="71">
        <v>25</v>
      </c>
      <c r="F1453" s="70">
        <f t="shared" ca="1" si="71"/>
        <v>2250</v>
      </c>
      <c r="G1453" s="45"/>
      <c r="H1453" s="45"/>
      <c r="I1453" s="45"/>
      <c r="J1453" s="45"/>
    </row>
    <row r="1454" spans="1:10" ht="14.1" customHeight="1" x14ac:dyDescent="0.2">
      <c r="A1454" s="62">
        <v>85111615</v>
      </c>
      <c r="B1454" s="69" t="str">
        <f t="shared" ca="1" si="70"/>
        <v>Servicios de prevención o control de enfermedades diarreicas</v>
      </c>
      <c r="C1454" s="77" t="s">
        <v>1449</v>
      </c>
      <c r="D1454" s="77">
        <v>60</v>
      </c>
      <c r="E1454" s="71">
        <v>15</v>
      </c>
      <c r="F1454" s="70">
        <f t="shared" ca="1" si="71"/>
        <v>900</v>
      </c>
      <c r="G1454" s="45"/>
      <c r="H1454" s="45"/>
      <c r="I1454" s="45"/>
      <c r="J1454" s="45"/>
    </row>
    <row r="1455" spans="1:10" ht="14.1" customHeight="1" x14ac:dyDescent="0.2">
      <c r="A1455" s="62">
        <v>51102710</v>
      </c>
      <c r="B1455" s="69" t="str">
        <f t="shared" ca="1" si="70"/>
        <v>Antisépticos basados en alcohol o acetona</v>
      </c>
      <c r="C1455" s="77" t="s">
        <v>1449</v>
      </c>
      <c r="D1455" s="77">
        <v>3</v>
      </c>
      <c r="E1455" s="71">
        <v>50</v>
      </c>
      <c r="F1455" s="70">
        <f t="shared" ca="1" si="71"/>
        <v>150</v>
      </c>
      <c r="G1455" s="45"/>
      <c r="H1455" s="45"/>
      <c r="I1455" s="45"/>
      <c r="J1455" s="45"/>
    </row>
    <row r="1456" spans="1:10" ht="14.1" customHeight="1" x14ac:dyDescent="0.2">
      <c r="A1456" s="79">
        <v>42281807</v>
      </c>
      <c r="B1456" s="69" t="str">
        <f t="shared" ca="1" si="70"/>
        <v>Cintas indicadoras de esterilización</v>
      </c>
      <c r="C1456" s="77" t="s">
        <v>16988</v>
      </c>
      <c r="D1456" s="77">
        <v>3</v>
      </c>
      <c r="E1456" s="71">
        <v>40</v>
      </c>
      <c r="F1456" s="70">
        <f t="shared" ca="1" si="71"/>
        <v>120</v>
      </c>
      <c r="G1456" s="45"/>
      <c r="H1456" s="45"/>
      <c r="I1456" s="45"/>
      <c r="J1456" s="45"/>
    </row>
    <row r="1457" spans="1:10" ht="14.1" customHeight="1" x14ac:dyDescent="0.2">
      <c r="A1457" s="79">
        <v>42311511</v>
      </c>
      <c r="B1457" s="69" t="str">
        <f t="shared" ca="1" si="70"/>
        <v>Vendajes de gasa</v>
      </c>
      <c r="C1457" s="77" t="s">
        <v>4735</v>
      </c>
      <c r="D1457" s="77">
        <v>6</v>
      </c>
      <c r="E1457" s="71">
        <v>250</v>
      </c>
      <c r="F1457" s="70">
        <f t="shared" ca="1" si="71"/>
        <v>1500</v>
      </c>
      <c r="G1457" s="45"/>
      <c r="H1457" s="45"/>
      <c r="I1457" s="45"/>
      <c r="J1457" s="45"/>
    </row>
    <row r="1458" spans="1:10" ht="14.1" customHeight="1" x14ac:dyDescent="0.2">
      <c r="A1458" s="62">
        <v>85111606</v>
      </c>
      <c r="B1458" s="69" t="str">
        <f t="shared" ca="1" si="70"/>
        <v>Servicios de prevención o control de alergias</v>
      </c>
      <c r="C1458" s="77" t="s">
        <v>16988</v>
      </c>
      <c r="D1458" s="77">
        <v>3</v>
      </c>
      <c r="E1458" s="71">
        <v>320</v>
      </c>
      <c r="F1458" s="70">
        <f t="shared" ca="1" si="71"/>
        <v>960</v>
      </c>
      <c r="G1458" s="45"/>
      <c r="H1458" s="45"/>
      <c r="I1458" s="45"/>
      <c r="J1458" s="45"/>
    </row>
    <row r="1459" spans="1:10" ht="14.1" customHeight="1" x14ac:dyDescent="0.2">
      <c r="A1459" s="79">
        <v>42281912</v>
      </c>
      <c r="B1459" s="69" t="str">
        <f t="shared" ca="1" si="70"/>
        <v>Toallas de esterilización</v>
      </c>
      <c r="C1459" s="77" t="s">
        <v>4735</v>
      </c>
      <c r="D1459" s="77">
        <v>6</v>
      </c>
      <c r="E1459" s="71">
        <v>90</v>
      </c>
      <c r="F1459" s="70">
        <f t="shared" ca="1" si="71"/>
        <v>540</v>
      </c>
      <c r="G1459" s="45"/>
      <c r="H1459" s="45" t="str">
        <f>C1488</f>
        <v xml:space="preserve">Bienes </v>
      </c>
      <c r="I1459" s="45" t="str">
        <f>E1488</f>
        <v>Si</v>
      </c>
      <c r="J1459" s="45" t="str">
        <f>D1488</f>
        <v>Compra Por Debajo del Umbral</v>
      </c>
    </row>
    <row r="1460" spans="1:10" ht="14.1" customHeight="1" x14ac:dyDescent="0.25">
      <c r="A1460" s="79"/>
      <c r="B1460" s="69" t="str">
        <f t="shared" ca="1" si="70"/>
        <v/>
      </c>
      <c r="C1460" s="77"/>
      <c r="D1460" s="77"/>
      <c r="E1460" s="71"/>
      <c r="F1460" s="70">
        <f t="shared" ca="1" si="71"/>
        <v>0</v>
      </c>
    </row>
    <row r="1461" spans="1:10" ht="14.1" customHeight="1" x14ac:dyDescent="0.25">
      <c r="A1461" s="79"/>
      <c r="B1461" s="69" t="str">
        <f t="shared" ca="1" si="70"/>
        <v/>
      </c>
      <c r="C1461" s="77"/>
      <c r="D1461" s="77"/>
      <c r="E1461" s="71"/>
      <c r="F1461" s="70">
        <f t="shared" ca="1" si="71"/>
        <v>0</v>
      </c>
    </row>
    <row r="1462" spans="1:10" ht="14.1" customHeight="1" x14ac:dyDescent="0.2">
      <c r="A1462" s="45"/>
      <c r="B1462" s="45"/>
      <c r="C1462" s="45"/>
      <c r="D1462" s="45"/>
      <c r="E1462" s="73" t="s">
        <v>12550</v>
      </c>
      <c r="F1462" s="74">
        <f ca="1">SUM(Table374[MONTO TOTAL ESTIMADO])</f>
        <v>16590</v>
      </c>
    </row>
    <row r="1463" spans="1:10" ht="14.1" customHeight="1" thickBot="1" x14ac:dyDescent="0.3">
      <c r="A1463" s="81"/>
      <c r="B1463" s="69"/>
      <c r="C1463" s="78"/>
      <c r="D1463" s="77"/>
      <c r="E1463" s="71"/>
      <c r="F1463" s="70"/>
    </row>
    <row r="1464" spans="1:10" ht="14.1" customHeight="1" thickBot="1" x14ac:dyDescent="0.3">
      <c r="A1464" s="64" t="s">
        <v>16382</v>
      </c>
      <c r="B1464" s="64" t="s">
        <v>161</v>
      </c>
      <c r="C1464" s="64" t="s">
        <v>11723</v>
      </c>
      <c r="D1464" s="64" t="s">
        <v>14378</v>
      </c>
      <c r="E1464" s="64" t="s">
        <v>10961</v>
      </c>
      <c r="F1464" s="64" t="s">
        <v>11094</v>
      </c>
    </row>
    <row r="1465" spans="1:10" ht="14.1" customHeight="1" thickBot="1" x14ac:dyDescent="0.3">
      <c r="A1465" s="66" t="s">
        <v>18878</v>
      </c>
      <c r="B1465" s="66" t="s">
        <v>18881</v>
      </c>
      <c r="C1465" s="66" t="s">
        <v>18879</v>
      </c>
      <c r="D1465" s="66" t="s">
        <v>18880</v>
      </c>
      <c r="E1465" s="66" t="s">
        <v>18834</v>
      </c>
      <c r="F1465" s="66"/>
    </row>
    <row r="1466" spans="1:10" ht="14.1" customHeight="1" thickBot="1" x14ac:dyDescent="0.3">
      <c r="A1466" s="106" t="s">
        <v>14828</v>
      </c>
      <c r="B1466" s="67" t="s">
        <v>8528</v>
      </c>
      <c r="C1466" s="76">
        <v>42996</v>
      </c>
      <c r="D1466" s="106" t="s">
        <v>9385</v>
      </c>
      <c r="E1466" s="67" t="s">
        <v>13093</v>
      </c>
      <c r="F1466" s="66" t="s">
        <v>3080</v>
      </c>
    </row>
    <row r="1467" spans="1:10" ht="14.1" customHeight="1" thickBot="1" x14ac:dyDescent="0.3">
      <c r="A1467" s="107"/>
      <c r="B1467" s="67" t="s">
        <v>1786</v>
      </c>
      <c r="C1467" s="97">
        <f>IF(C1466="","",IF(AND(MONTH(C1466)&gt;=1,MONTH(C1466)&lt;=3),1,IF(AND(MONTH(C1466)&gt;=4,MONTH(C1466)&lt;=6),2,IF(AND(MONTH(C1466)&gt;=7,MONTH(C1466)&lt;=9),3,4))))</f>
        <v>3</v>
      </c>
      <c r="D1467" s="107"/>
      <c r="E1467" s="67" t="s">
        <v>2417</v>
      </c>
      <c r="F1467" s="66" t="s">
        <v>11111</v>
      </c>
    </row>
    <row r="1468" spans="1:10" ht="14.1" customHeight="1" thickBot="1" x14ac:dyDescent="0.3">
      <c r="A1468" s="107"/>
      <c r="B1468" s="67" t="s">
        <v>12942</v>
      </c>
      <c r="C1468" s="76">
        <v>42997</v>
      </c>
      <c r="D1468" s="107"/>
      <c r="E1468" s="67" t="s">
        <v>3073</v>
      </c>
      <c r="F1468" s="66" t="s">
        <v>11111</v>
      </c>
    </row>
    <row r="1469" spans="1:10" ht="14.1" customHeight="1" thickBot="1" x14ac:dyDescent="0.3">
      <c r="A1469" s="107"/>
      <c r="B1469" s="67" t="s">
        <v>1786</v>
      </c>
      <c r="C1469" s="97">
        <f>IF(C1468="","",IF(AND(MONTH(C1468)&gt;=1,MONTH(C1468)&lt;=3),1,IF(AND(MONTH(C1468)&gt;=4,MONTH(C1468)&lt;=6),2,IF(AND(MONTH(C1468)&gt;=7,MONTH(C1468)&lt;=9),3,4))))</f>
        <v>3</v>
      </c>
      <c r="D1469" s="107"/>
      <c r="E1469" s="67" t="s">
        <v>13192</v>
      </c>
      <c r="F1469" s="66" t="s">
        <v>11111</v>
      </c>
    </row>
    <row r="1470" spans="1:10" ht="14.1" customHeight="1" thickBot="1" x14ac:dyDescent="0.25">
      <c r="A1470" s="45"/>
      <c r="B1470" s="45"/>
      <c r="C1470" s="45"/>
      <c r="D1470" s="45"/>
      <c r="E1470" s="45"/>
      <c r="F1470" s="45"/>
    </row>
    <row r="1471" spans="1:10" ht="14.1" customHeight="1" thickBot="1" x14ac:dyDescent="0.3">
      <c r="A1471" s="72" t="s">
        <v>15735</v>
      </c>
      <c r="B1471" s="72" t="s">
        <v>16146</v>
      </c>
      <c r="C1471" s="72" t="s">
        <v>15641</v>
      </c>
      <c r="D1471" s="72" t="s">
        <v>15251</v>
      </c>
      <c r="E1471" s="72" t="s">
        <v>6932</v>
      </c>
      <c r="F1471" s="72" t="s">
        <v>15280</v>
      </c>
    </row>
    <row r="1472" spans="1:10" ht="14.1" customHeight="1" x14ac:dyDescent="0.25">
      <c r="A1472" s="79">
        <v>93131704</v>
      </c>
      <c r="B1472" s="69" t="str">
        <f t="shared" ref="B1472:B1484" ca="1" si="72">IFERROR(INDEX(UNSPSCDes,MATCH(INDIRECT(ADDRESS(ROW(),COLUMN()-1,4)),UNSPSCCode,0)),"")</f>
        <v>Servicios de prevención o control de enfermedades</v>
      </c>
      <c r="C1472" s="77" t="s">
        <v>1449</v>
      </c>
      <c r="D1472" s="77">
        <v>90</v>
      </c>
      <c r="E1472" s="71">
        <v>21</v>
      </c>
      <c r="F1472" s="70">
        <f t="shared" ref="F1472:F1483" ca="1" si="73">INDIRECT(ADDRESS(ROW(),COLUMN()-2,4))*INDIRECT(ADDRESS(ROW(),COLUMN()-1,4))</f>
        <v>1890</v>
      </c>
    </row>
    <row r="1473" spans="1:10" ht="14.1" customHeight="1" x14ac:dyDescent="0.25">
      <c r="A1473" s="62">
        <v>85111502</v>
      </c>
      <c r="B1473" s="69" t="str">
        <f t="shared" ca="1" si="72"/>
        <v>Servicios de prevención o control de enfermedades parasitarias</v>
      </c>
      <c r="C1473" s="77" t="s">
        <v>16988</v>
      </c>
      <c r="D1473" s="77">
        <v>3</v>
      </c>
      <c r="E1473" s="71">
        <v>320</v>
      </c>
      <c r="F1473" s="70">
        <f t="shared" ca="1" si="73"/>
        <v>960</v>
      </c>
    </row>
    <row r="1474" spans="1:10" ht="14.1" customHeight="1" x14ac:dyDescent="0.25">
      <c r="A1474" s="79">
        <v>85111508</v>
      </c>
      <c r="B1474" s="69" t="str">
        <f t="shared" ca="1" si="72"/>
        <v>Servicios de prevención o control de enfermedades virales</v>
      </c>
      <c r="C1474" s="77" t="s">
        <v>1449</v>
      </c>
      <c r="D1474" s="77">
        <v>90</v>
      </c>
      <c r="E1474" s="71">
        <v>35</v>
      </c>
      <c r="F1474" s="70">
        <f t="shared" ca="1" si="73"/>
        <v>3150</v>
      </c>
    </row>
    <row r="1475" spans="1:10" ht="14.1" customHeight="1" x14ac:dyDescent="0.25">
      <c r="A1475" s="79">
        <v>85111610</v>
      </c>
      <c r="B1475" s="69" t="str">
        <f t="shared" ca="1" si="72"/>
        <v>Servicios de prevención o control de enfermedades del sistema digestivo</v>
      </c>
      <c r="C1475" s="77" t="s">
        <v>1449</v>
      </c>
      <c r="D1475" s="77">
        <v>90</v>
      </c>
      <c r="E1475" s="71">
        <v>30</v>
      </c>
      <c r="F1475" s="70">
        <f t="shared" ca="1" si="73"/>
        <v>2700</v>
      </c>
    </row>
    <row r="1476" spans="1:10" ht="14.1" customHeight="1" x14ac:dyDescent="0.25">
      <c r="A1476" s="62">
        <v>85111611</v>
      </c>
      <c r="B1476" s="69" t="str">
        <f t="shared" ca="1" si="72"/>
        <v>Servicios de prevención o control de enfermedades oculares</v>
      </c>
      <c r="C1476" s="77" t="s">
        <v>1449</v>
      </c>
      <c r="D1476" s="77">
        <v>3</v>
      </c>
      <c r="E1476" s="71">
        <v>490</v>
      </c>
      <c r="F1476" s="70">
        <f t="shared" ca="1" si="73"/>
        <v>1470</v>
      </c>
    </row>
    <row r="1477" spans="1:10" ht="14.1" customHeight="1" x14ac:dyDescent="0.25">
      <c r="A1477" s="79">
        <v>85111612</v>
      </c>
      <c r="B1477" s="69" t="str">
        <f t="shared" ca="1" si="72"/>
        <v>Servicios de prevención o control de enfermedades respiratorias</v>
      </c>
      <c r="C1477" s="77" t="s">
        <v>1449</v>
      </c>
      <c r="D1477" s="77">
        <v>90</v>
      </c>
      <c r="E1477" s="71">
        <v>25</v>
      </c>
      <c r="F1477" s="70">
        <f t="shared" ca="1" si="73"/>
        <v>2250</v>
      </c>
    </row>
    <row r="1478" spans="1:10" ht="14.1" customHeight="1" x14ac:dyDescent="0.25">
      <c r="A1478" s="62">
        <v>85111615</v>
      </c>
      <c r="B1478" s="69" t="str">
        <f t="shared" ca="1" si="72"/>
        <v>Servicios de prevención o control de enfermedades diarreicas</v>
      </c>
      <c r="C1478" s="77" t="s">
        <v>1449</v>
      </c>
      <c r="D1478" s="77">
        <v>60</v>
      </c>
      <c r="E1478" s="71">
        <v>15</v>
      </c>
      <c r="F1478" s="70">
        <f t="shared" ca="1" si="73"/>
        <v>900</v>
      </c>
    </row>
    <row r="1479" spans="1:10" ht="14.1" customHeight="1" x14ac:dyDescent="0.25">
      <c r="A1479" s="62">
        <v>51102710</v>
      </c>
      <c r="B1479" s="69" t="str">
        <f t="shared" ca="1" si="72"/>
        <v>Antisépticos basados en alcohol o acetona</v>
      </c>
      <c r="C1479" s="77" t="s">
        <v>1449</v>
      </c>
      <c r="D1479" s="77">
        <v>3</v>
      </c>
      <c r="E1479" s="71">
        <v>50</v>
      </c>
      <c r="F1479" s="70">
        <f t="shared" ca="1" si="73"/>
        <v>150</v>
      </c>
    </row>
    <row r="1480" spans="1:10" ht="14.1" customHeight="1" x14ac:dyDescent="0.25">
      <c r="A1480" s="79">
        <v>42281807</v>
      </c>
      <c r="B1480" s="69" t="str">
        <f t="shared" ca="1" si="72"/>
        <v>Cintas indicadoras de esterilización</v>
      </c>
      <c r="C1480" s="77" t="s">
        <v>16988</v>
      </c>
      <c r="D1480" s="77">
        <v>3</v>
      </c>
      <c r="E1480" s="71">
        <v>40</v>
      </c>
      <c r="F1480" s="70">
        <f t="shared" ca="1" si="73"/>
        <v>120</v>
      </c>
    </row>
    <row r="1481" spans="1:10" ht="14.1" customHeight="1" x14ac:dyDescent="0.25">
      <c r="A1481" s="79">
        <v>42311511</v>
      </c>
      <c r="B1481" s="69" t="str">
        <f t="shared" ca="1" si="72"/>
        <v>Vendajes de gasa</v>
      </c>
      <c r="C1481" s="77" t="s">
        <v>4735</v>
      </c>
      <c r="D1481" s="77">
        <v>6</v>
      </c>
      <c r="E1481" s="71">
        <v>250</v>
      </c>
      <c r="F1481" s="70">
        <f t="shared" ca="1" si="73"/>
        <v>1500</v>
      </c>
    </row>
    <row r="1482" spans="1:10" ht="13.5" customHeight="1" x14ac:dyDescent="0.25">
      <c r="A1482" s="62">
        <v>85111606</v>
      </c>
      <c r="B1482" s="69" t="str">
        <f t="shared" ca="1" si="72"/>
        <v>Servicios de prevención o control de alergias</v>
      </c>
      <c r="C1482" s="77" t="s">
        <v>16988</v>
      </c>
      <c r="D1482" s="77">
        <v>3</v>
      </c>
      <c r="E1482" s="71">
        <v>320</v>
      </c>
      <c r="F1482" s="70">
        <f t="shared" ca="1" si="73"/>
        <v>960</v>
      </c>
    </row>
    <row r="1483" spans="1:10" ht="14.1" customHeight="1" x14ac:dyDescent="0.25">
      <c r="A1483" s="79">
        <v>42281912</v>
      </c>
      <c r="B1483" s="69" t="str">
        <f t="shared" ca="1" si="72"/>
        <v>Toallas de esterilización</v>
      </c>
      <c r="C1483" s="77" t="s">
        <v>4735</v>
      </c>
      <c r="D1483" s="77">
        <v>6</v>
      </c>
      <c r="E1483" s="71">
        <v>90</v>
      </c>
      <c r="F1483" s="70">
        <f t="shared" ca="1" si="73"/>
        <v>540</v>
      </c>
    </row>
    <row r="1484" spans="1:10" ht="14.1" customHeight="1" x14ac:dyDescent="0.25">
      <c r="A1484" s="79"/>
      <c r="B1484" s="69" t="str">
        <f t="shared" ca="1" si="72"/>
        <v/>
      </c>
      <c r="C1484" s="99"/>
      <c r="D1484" s="77"/>
      <c r="E1484" s="71"/>
      <c r="F1484" s="70"/>
    </row>
    <row r="1485" spans="1:10" ht="13.5" customHeight="1" x14ac:dyDescent="0.2">
      <c r="A1485" s="45"/>
      <c r="B1485" s="45"/>
      <c r="C1485" s="45"/>
      <c r="D1485" s="45"/>
      <c r="E1485" s="73" t="s">
        <v>12550</v>
      </c>
      <c r="F1485" s="74">
        <f ca="1">SUM(Table375[MONTO TOTAL ESTIMADO])</f>
        <v>16590</v>
      </c>
    </row>
    <row r="1486" spans="1:10" ht="33.75" customHeight="1" thickBot="1" x14ac:dyDescent="0.25">
      <c r="A1486" s="81"/>
      <c r="B1486" s="69"/>
      <c r="C1486" s="78"/>
      <c r="D1486" s="77"/>
      <c r="E1486" s="71"/>
      <c r="F1486" s="70"/>
      <c r="G1486" s="45"/>
      <c r="H1486" s="45"/>
      <c r="I1486" s="45"/>
      <c r="J1486" s="45"/>
    </row>
    <row r="1487" spans="1:10" ht="13.5" customHeight="1" thickBot="1" x14ac:dyDescent="0.25">
      <c r="A1487" s="64" t="s">
        <v>16382</v>
      </c>
      <c r="B1487" s="64" t="s">
        <v>161</v>
      </c>
      <c r="C1487" s="64" t="s">
        <v>11723</v>
      </c>
      <c r="D1487" s="64" t="s">
        <v>14378</v>
      </c>
      <c r="E1487" s="64" t="s">
        <v>10961</v>
      </c>
      <c r="F1487" s="64" t="s">
        <v>11094</v>
      </c>
      <c r="G1487" s="45"/>
      <c r="H1487" s="45"/>
      <c r="I1487" s="45"/>
      <c r="J1487" s="45"/>
    </row>
    <row r="1488" spans="1:10" ht="14.1" customHeight="1" thickBot="1" x14ac:dyDescent="0.25">
      <c r="A1488" s="66" t="s">
        <v>18878</v>
      </c>
      <c r="B1488" s="66" t="s">
        <v>18881</v>
      </c>
      <c r="C1488" s="66" t="s">
        <v>18879</v>
      </c>
      <c r="D1488" s="66" t="s">
        <v>18880</v>
      </c>
      <c r="E1488" s="66" t="s">
        <v>18834</v>
      </c>
      <c r="F1488" s="66"/>
      <c r="G1488" s="45"/>
      <c r="H1488" s="45"/>
      <c r="I1488" s="45"/>
      <c r="J1488" s="45"/>
    </row>
    <row r="1489" spans="1:10" ht="14.1" customHeight="1" thickBot="1" x14ac:dyDescent="0.25">
      <c r="A1489" s="106" t="s">
        <v>14828</v>
      </c>
      <c r="B1489" s="67" t="s">
        <v>8528</v>
      </c>
      <c r="C1489" s="76">
        <v>43074</v>
      </c>
      <c r="D1489" s="106" t="s">
        <v>9385</v>
      </c>
      <c r="E1489" s="67" t="s">
        <v>13093</v>
      </c>
      <c r="F1489" s="66" t="s">
        <v>3080</v>
      </c>
      <c r="G1489" s="45"/>
      <c r="H1489" s="45"/>
      <c r="I1489" s="45"/>
      <c r="J1489" s="45"/>
    </row>
    <row r="1490" spans="1:10" ht="14.1" customHeight="1" thickBot="1" x14ac:dyDescent="0.25">
      <c r="A1490" s="107"/>
      <c r="B1490" s="67" t="s">
        <v>1786</v>
      </c>
      <c r="C1490" s="98">
        <f>IF(C1489="","",IF(AND(MONTH(C1489)&gt;=1,MONTH(C1489)&lt;=3),1,IF(AND(MONTH(C1489)&gt;=4,MONTH(C1489)&lt;=6),2,IF(AND(MONTH(C1489)&gt;=7,MONTH(C1489)&lt;=9),3,4))))</f>
        <v>4</v>
      </c>
      <c r="D1490" s="107"/>
      <c r="E1490" s="67" t="s">
        <v>2417</v>
      </c>
      <c r="F1490" s="66" t="s">
        <v>11111</v>
      </c>
      <c r="G1490" s="45"/>
      <c r="H1490" s="45"/>
      <c r="I1490" s="45"/>
      <c r="J1490" s="45"/>
    </row>
    <row r="1491" spans="1:10" ht="14.1" customHeight="1" thickBot="1" x14ac:dyDescent="0.25">
      <c r="A1491" s="107"/>
      <c r="B1491" s="67" t="s">
        <v>12942</v>
      </c>
      <c r="C1491" s="76">
        <v>43075</v>
      </c>
      <c r="D1491" s="107"/>
      <c r="E1491" s="67" t="s">
        <v>3073</v>
      </c>
      <c r="F1491" s="66" t="s">
        <v>11111</v>
      </c>
      <c r="G1491" s="45"/>
      <c r="H1491" s="45"/>
      <c r="I1491" s="45"/>
      <c r="J1491" s="45"/>
    </row>
    <row r="1492" spans="1:10" ht="14.1" customHeight="1" thickBot="1" x14ac:dyDescent="0.25">
      <c r="A1492" s="107"/>
      <c r="B1492" s="67" t="s">
        <v>1786</v>
      </c>
      <c r="C1492" s="98">
        <f>IF(C1491="","",IF(AND(MONTH(C1491)&gt;=1,MONTH(C1491)&lt;=3),1,IF(AND(MONTH(C1491)&gt;=4,MONTH(C1491)&lt;=6),2,IF(AND(MONTH(C1491)&gt;=7,MONTH(C1491)&lt;=9),3,4))))</f>
        <v>4</v>
      </c>
      <c r="D1492" s="107"/>
      <c r="E1492" s="67" t="s">
        <v>13192</v>
      </c>
      <c r="F1492" s="66" t="s">
        <v>11111</v>
      </c>
      <c r="G1492" s="45"/>
      <c r="H1492" s="45"/>
      <c r="I1492" s="45"/>
      <c r="J1492" s="45"/>
    </row>
    <row r="1493" spans="1:10" ht="14.1" customHeight="1" thickBot="1" x14ac:dyDescent="0.25">
      <c r="A1493" s="45"/>
      <c r="B1493" s="45"/>
      <c r="C1493" s="45"/>
      <c r="D1493" s="45"/>
      <c r="E1493" s="45"/>
      <c r="F1493" s="45"/>
      <c r="G1493" s="45"/>
      <c r="H1493" s="45"/>
      <c r="I1493" s="45"/>
      <c r="J1493" s="45"/>
    </row>
    <row r="1494" spans="1:10" ht="13.5" customHeight="1" thickBot="1" x14ac:dyDescent="0.25">
      <c r="A1494" s="72" t="s">
        <v>15735</v>
      </c>
      <c r="B1494" s="72" t="s">
        <v>16146</v>
      </c>
      <c r="C1494" s="72" t="s">
        <v>15641</v>
      </c>
      <c r="D1494" s="72" t="s">
        <v>15251</v>
      </c>
      <c r="E1494" s="72" t="s">
        <v>6932</v>
      </c>
      <c r="F1494" s="72" t="s">
        <v>15280</v>
      </c>
      <c r="G1494" s="45"/>
      <c r="H1494" s="45"/>
      <c r="I1494" s="45"/>
      <c r="J1494" s="45"/>
    </row>
    <row r="1495" spans="1:10" ht="13.5" customHeight="1" x14ac:dyDescent="0.2">
      <c r="A1495" s="79">
        <v>93131704</v>
      </c>
      <c r="B1495" s="69" t="str">
        <f t="shared" ref="B1495:B1509" ca="1" si="74">IFERROR(INDEX(UNSPSCDes,MATCH(INDIRECT(ADDRESS(ROW(),COLUMN()-1,4)),UNSPSCCode,0)),"")</f>
        <v>Servicios de prevención o control de enfermedades</v>
      </c>
      <c r="C1495" s="77" t="s">
        <v>1449</v>
      </c>
      <c r="D1495" s="77">
        <v>90</v>
      </c>
      <c r="E1495" s="71">
        <v>21</v>
      </c>
      <c r="F1495" s="70">
        <f t="shared" ref="F1495:F1509" ca="1" si="75">INDIRECT(ADDRESS(ROW(),COLUMN()-2,4))*INDIRECT(ADDRESS(ROW(),COLUMN()-1,4))</f>
        <v>1890</v>
      </c>
      <c r="G1495" s="45"/>
      <c r="H1495" s="45" t="str">
        <f>C1513</f>
        <v>Bienes</v>
      </c>
      <c r="I1495" s="45" t="str">
        <f>E1513</f>
        <v>Si</v>
      </c>
      <c r="J1495" s="45" t="str">
        <f>D1513</f>
        <v>Por debajo del Umbral</v>
      </c>
    </row>
    <row r="1496" spans="1:10" ht="14.1" customHeight="1" x14ac:dyDescent="0.25">
      <c r="A1496" s="62">
        <v>85111502</v>
      </c>
      <c r="B1496" s="69" t="str">
        <f t="shared" ca="1" si="74"/>
        <v>Servicios de prevención o control de enfermedades parasitarias</v>
      </c>
      <c r="C1496" s="77" t="s">
        <v>16988</v>
      </c>
      <c r="D1496" s="77">
        <v>3</v>
      </c>
      <c r="E1496" s="71">
        <v>320</v>
      </c>
      <c r="F1496" s="70">
        <f t="shared" ca="1" si="75"/>
        <v>960</v>
      </c>
    </row>
    <row r="1497" spans="1:10" ht="14.1" customHeight="1" x14ac:dyDescent="0.25">
      <c r="A1497" s="79">
        <v>85111508</v>
      </c>
      <c r="B1497" s="69" t="str">
        <f t="shared" ca="1" si="74"/>
        <v>Servicios de prevención o control de enfermedades virales</v>
      </c>
      <c r="C1497" s="77" t="s">
        <v>1449</v>
      </c>
      <c r="D1497" s="77">
        <v>90</v>
      </c>
      <c r="E1497" s="71">
        <v>35</v>
      </c>
      <c r="F1497" s="70">
        <f t="shared" ca="1" si="75"/>
        <v>3150</v>
      </c>
    </row>
    <row r="1498" spans="1:10" ht="14.1" customHeight="1" x14ac:dyDescent="0.25">
      <c r="A1498" s="79">
        <v>85111610</v>
      </c>
      <c r="B1498" s="69" t="str">
        <f t="shared" ca="1" si="74"/>
        <v>Servicios de prevención o control de enfermedades del sistema digestivo</v>
      </c>
      <c r="C1498" s="77" t="s">
        <v>1449</v>
      </c>
      <c r="D1498" s="77">
        <v>90</v>
      </c>
      <c r="E1498" s="71">
        <v>30</v>
      </c>
      <c r="F1498" s="70">
        <f t="shared" ca="1" si="75"/>
        <v>2700</v>
      </c>
    </row>
    <row r="1499" spans="1:10" ht="14.1" customHeight="1" x14ac:dyDescent="0.25">
      <c r="A1499" s="62">
        <v>85111611</v>
      </c>
      <c r="B1499" s="69" t="str">
        <f t="shared" ca="1" si="74"/>
        <v>Servicios de prevención o control de enfermedades oculares</v>
      </c>
      <c r="C1499" s="77" t="s">
        <v>1449</v>
      </c>
      <c r="D1499" s="77">
        <v>3</v>
      </c>
      <c r="E1499" s="71">
        <v>490</v>
      </c>
      <c r="F1499" s="70">
        <f t="shared" ca="1" si="75"/>
        <v>1470</v>
      </c>
    </row>
    <row r="1500" spans="1:10" ht="33.75" customHeight="1" x14ac:dyDescent="0.2">
      <c r="A1500" s="79">
        <v>85111612</v>
      </c>
      <c r="B1500" s="69" t="str">
        <f t="shared" ca="1" si="74"/>
        <v>Servicios de prevención o control de enfermedades respiratorias</v>
      </c>
      <c r="C1500" s="77" t="s">
        <v>1449</v>
      </c>
      <c r="D1500" s="77">
        <v>90</v>
      </c>
      <c r="E1500" s="71">
        <v>25</v>
      </c>
      <c r="F1500" s="70">
        <f t="shared" ca="1" si="75"/>
        <v>2250</v>
      </c>
      <c r="G1500" s="45"/>
      <c r="H1500" s="45"/>
      <c r="I1500" s="45"/>
      <c r="J1500" s="45"/>
    </row>
    <row r="1501" spans="1:10" ht="13.5" customHeight="1" x14ac:dyDescent="0.2">
      <c r="A1501" s="62">
        <v>85111615</v>
      </c>
      <c r="B1501" s="69" t="str">
        <f t="shared" ca="1" si="74"/>
        <v>Servicios de prevención o control de enfermedades diarreicas</v>
      </c>
      <c r="C1501" s="77" t="s">
        <v>1449</v>
      </c>
      <c r="D1501" s="77">
        <v>60</v>
      </c>
      <c r="E1501" s="71">
        <v>15</v>
      </c>
      <c r="F1501" s="70">
        <f t="shared" ca="1" si="75"/>
        <v>900</v>
      </c>
      <c r="G1501" s="45"/>
      <c r="H1501" s="45"/>
      <c r="I1501" s="45"/>
      <c r="J1501" s="45"/>
    </row>
    <row r="1502" spans="1:10" ht="14.1" customHeight="1" x14ac:dyDescent="0.2">
      <c r="A1502" s="62">
        <v>51102710</v>
      </c>
      <c r="B1502" s="69" t="str">
        <f t="shared" ca="1" si="74"/>
        <v>Antisépticos basados en alcohol o acetona</v>
      </c>
      <c r="C1502" s="77" t="s">
        <v>1449</v>
      </c>
      <c r="D1502" s="77">
        <v>3</v>
      </c>
      <c r="E1502" s="71">
        <v>50</v>
      </c>
      <c r="F1502" s="70">
        <f t="shared" ca="1" si="75"/>
        <v>150</v>
      </c>
      <c r="G1502" s="45"/>
      <c r="H1502" s="45"/>
      <c r="I1502" s="45"/>
      <c r="J1502" s="45"/>
    </row>
    <row r="1503" spans="1:10" ht="14.1" customHeight="1" x14ac:dyDescent="0.2">
      <c r="A1503" s="79">
        <v>42281807</v>
      </c>
      <c r="B1503" s="69" t="str">
        <f t="shared" ca="1" si="74"/>
        <v>Cintas indicadoras de esterilización</v>
      </c>
      <c r="C1503" s="77" t="s">
        <v>16988</v>
      </c>
      <c r="D1503" s="77">
        <v>3</v>
      </c>
      <c r="E1503" s="71">
        <v>40</v>
      </c>
      <c r="F1503" s="70">
        <f t="shared" ca="1" si="75"/>
        <v>120</v>
      </c>
      <c r="G1503" s="45"/>
      <c r="H1503" s="45"/>
      <c r="I1503" s="45"/>
      <c r="J1503" s="45"/>
    </row>
    <row r="1504" spans="1:10" ht="14.1" customHeight="1" x14ac:dyDescent="0.2">
      <c r="A1504" s="79">
        <v>42311511</v>
      </c>
      <c r="B1504" s="69" t="str">
        <f t="shared" ca="1" si="74"/>
        <v>Vendajes de gasa</v>
      </c>
      <c r="C1504" s="77" t="s">
        <v>4735</v>
      </c>
      <c r="D1504" s="77">
        <v>6</v>
      </c>
      <c r="E1504" s="71">
        <v>250</v>
      </c>
      <c r="F1504" s="70">
        <f t="shared" ca="1" si="75"/>
        <v>1500</v>
      </c>
      <c r="G1504" s="45"/>
      <c r="H1504" s="45"/>
      <c r="I1504" s="45"/>
      <c r="J1504" s="45"/>
    </row>
    <row r="1505" spans="1:10" ht="14.1" customHeight="1" x14ac:dyDescent="0.2">
      <c r="A1505" s="62">
        <v>85111606</v>
      </c>
      <c r="B1505" s="69" t="str">
        <f t="shared" ca="1" si="74"/>
        <v>Servicios de prevención o control de alergias</v>
      </c>
      <c r="C1505" s="77" t="s">
        <v>16988</v>
      </c>
      <c r="D1505" s="77">
        <v>3</v>
      </c>
      <c r="E1505" s="71">
        <v>320</v>
      </c>
      <c r="F1505" s="70">
        <f t="shared" ca="1" si="75"/>
        <v>960</v>
      </c>
      <c r="G1505" s="45"/>
      <c r="H1505" s="45"/>
      <c r="I1505" s="45"/>
      <c r="J1505" s="45"/>
    </row>
    <row r="1506" spans="1:10" ht="14.1" customHeight="1" x14ac:dyDescent="0.2">
      <c r="A1506" s="79">
        <v>42281912</v>
      </c>
      <c r="B1506" s="69" t="str">
        <f t="shared" ca="1" si="74"/>
        <v>Toallas de esterilización</v>
      </c>
      <c r="C1506" s="77" t="s">
        <v>4735</v>
      </c>
      <c r="D1506" s="77">
        <v>6</v>
      </c>
      <c r="E1506" s="71">
        <v>90</v>
      </c>
      <c r="F1506" s="70">
        <f t="shared" ca="1" si="75"/>
        <v>540</v>
      </c>
      <c r="G1506" s="45"/>
      <c r="H1506" s="45"/>
      <c r="I1506" s="45"/>
      <c r="J1506" s="45"/>
    </row>
    <row r="1507" spans="1:10" ht="14.1" customHeight="1" x14ac:dyDescent="0.2">
      <c r="A1507" s="79"/>
      <c r="B1507" s="69" t="str">
        <f t="shared" ca="1" si="74"/>
        <v/>
      </c>
      <c r="C1507" s="77"/>
      <c r="D1507" s="77"/>
      <c r="E1507" s="71"/>
      <c r="F1507" s="70">
        <f t="shared" ca="1" si="75"/>
        <v>0</v>
      </c>
      <c r="G1507" s="45"/>
      <c r="H1507" s="45"/>
      <c r="I1507" s="45"/>
      <c r="J1507" s="45"/>
    </row>
    <row r="1508" spans="1:10" ht="14.1" customHeight="1" x14ac:dyDescent="0.2">
      <c r="A1508" s="79"/>
      <c r="B1508" s="69" t="str">
        <f t="shared" ca="1" si="74"/>
        <v/>
      </c>
      <c r="C1508" s="77"/>
      <c r="D1508" s="77"/>
      <c r="E1508" s="71"/>
      <c r="F1508" s="70">
        <f t="shared" ca="1" si="75"/>
        <v>0</v>
      </c>
      <c r="G1508" s="45"/>
      <c r="H1508" s="45"/>
      <c r="I1508" s="45"/>
      <c r="J1508" s="45"/>
    </row>
    <row r="1509" spans="1:10" ht="13.5" customHeight="1" x14ac:dyDescent="0.2">
      <c r="A1509" s="79"/>
      <c r="B1509" s="69" t="str">
        <f t="shared" ca="1" si="74"/>
        <v/>
      </c>
      <c r="C1509" s="77"/>
      <c r="D1509" s="77"/>
      <c r="E1509" s="71"/>
      <c r="F1509" s="70">
        <f t="shared" ca="1" si="75"/>
        <v>0</v>
      </c>
      <c r="G1509" s="45"/>
      <c r="H1509" s="45" t="str">
        <f>C1525</f>
        <v>Bienes</v>
      </c>
      <c r="I1509" s="45" t="str">
        <f>E1525</f>
        <v>No</v>
      </c>
      <c r="J1509" s="45" t="str">
        <f>D1525</f>
        <v>Compra Menor</v>
      </c>
    </row>
    <row r="1510" spans="1:10" ht="13.5" customHeight="1" x14ac:dyDescent="0.2">
      <c r="A1510" s="45"/>
      <c r="B1510" s="45"/>
      <c r="C1510" s="45"/>
      <c r="D1510" s="45"/>
      <c r="E1510" s="73" t="s">
        <v>12550</v>
      </c>
      <c r="F1510" s="74">
        <f ca="1">SUM(Table376[MONTO TOTAL ESTIMADO])</f>
        <v>16590</v>
      </c>
    </row>
    <row r="1511" spans="1:10" ht="13.5" customHeight="1" thickBot="1" x14ac:dyDescent="0.3">
      <c r="A1511" s="81"/>
      <c r="B1511" s="69"/>
      <c r="C1511" s="78"/>
      <c r="D1511" s="77"/>
      <c r="E1511" s="71"/>
      <c r="F1511" s="70"/>
    </row>
    <row r="1512" spans="1:10" ht="14.1" customHeight="1" thickBot="1" x14ac:dyDescent="0.3">
      <c r="A1512" s="64" t="s">
        <v>16382</v>
      </c>
      <c r="B1512" s="64" t="s">
        <v>161</v>
      </c>
      <c r="C1512" s="64" t="s">
        <v>11723</v>
      </c>
      <c r="D1512" s="64" t="s">
        <v>14378</v>
      </c>
      <c r="E1512" s="64" t="s">
        <v>10961</v>
      </c>
      <c r="F1512" s="64" t="s">
        <v>11094</v>
      </c>
    </row>
    <row r="1513" spans="1:10" ht="14.1" customHeight="1" thickBot="1" x14ac:dyDescent="0.3">
      <c r="A1513" s="66" t="s">
        <v>18889</v>
      </c>
      <c r="B1513" s="66" t="s">
        <v>18890</v>
      </c>
      <c r="C1513" s="66" t="s">
        <v>17798</v>
      </c>
      <c r="D1513" s="66" t="s">
        <v>18869</v>
      </c>
      <c r="E1513" s="66" t="s">
        <v>18834</v>
      </c>
      <c r="F1513" s="66"/>
    </row>
    <row r="1514" spans="1:10" ht="14.1" customHeight="1" thickBot="1" x14ac:dyDescent="0.3">
      <c r="A1514" s="106" t="s">
        <v>14828</v>
      </c>
      <c r="B1514" s="67" t="s">
        <v>8528</v>
      </c>
      <c r="C1514" s="76">
        <v>42957</v>
      </c>
      <c r="D1514" s="106" t="s">
        <v>9385</v>
      </c>
      <c r="E1514" s="67" t="s">
        <v>13093</v>
      </c>
      <c r="F1514" s="66" t="s">
        <v>3080</v>
      </c>
    </row>
    <row r="1515" spans="1:10" ht="13.5" customHeight="1" thickBot="1" x14ac:dyDescent="0.3">
      <c r="A1515" s="107"/>
      <c r="B1515" s="67" t="s">
        <v>1786</v>
      </c>
      <c r="C1515" s="100">
        <f>IF(C1514="","",IF(AND(MONTH(C1514)&gt;=1,MONTH(C1514)&lt;=3),1,IF(AND(MONTH(C1514)&gt;=4,MONTH(C1514)&lt;=6),2,IF(AND(MONTH(C1514)&gt;=7,MONTH(C1514)&lt;=9),3,4))))</f>
        <v>3</v>
      </c>
      <c r="D1515" s="107"/>
      <c r="E1515" s="67" t="s">
        <v>2417</v>
      </c>
      <c r="F1515" s="66" t="s">
        <v>11111</v>
      </c>
    </row>
    <row r="1516" spans="1:10" ht="13.5" customHeight="1" thickBot="1" x14ac:dyDescent="0.3">
      <c r="A1516" s="107"/>
      <c r="B1516" s="67" t="s">
        <v>12942</v>
      </c>
      <c r="C1516" s="76">
        <v>43017</v>
      </c>
      <c r="D1516" s="107"/>
      <c r="E1516" s="67" t="s">
        <v>3073</v>
      </c>
      <c r="F1516" s="66" t="s">
        <v>11111</v>
      </c>
    </row>
    <row r="1517" spans="1:10" ht="13.5" customHeight="1" thickBot="1" x14ac:dyDescent="0.3">
      <c r="A1517" s="107"/>
      <c r="B1517" s="67" t="s">
        <v>1786</v>
      </c>
      <c r="C1517" s="100">
        <f>IF(C1516="","",IF(AND(MONTH(C1516)&gt;=1,MONTH(C1516)&lt;=3),1,IF(AND(MONTH(C1516)&gt;=4,MONTH(C1516)&lt;=6),2,IF(AND(MONTH(C1516)&gt;=7,MONTH(C1516)&lt;=9),3,4))))</f>
        <v>4</v>
      </c>
      <c r="D1517" s="107"/>
      <c r="E1517" s="67" t="s">
        <v>13192</v>
      </c>
      <c r="F1517" s="66" t="s">
        <v>11111</v>
      </c>
    </row>
    <row r="1518" spans="1:10" ht="14.1" customHeight="1" thickBot="1" x14ac:dyDescent="0.25">
      <c r="A1518" s="45"/>
      <c r="B1518" s="45"/>
      <c r="C1518" s="45"/>
      <c r="D1518" s="45"/>
      <c r="E1518" s="45"/>
      <c r="F1518" s="45"/>
    </row>
    <row r="1519" spans="1:10" ht="14.1" customHeight="1" thickBot="1" x14ac:dyDescent="0.3">
      <c r="A1519" s="72" t="s">
        <v>15735</v>
      </c>
      <c r="B1519" s="72" t="s">
        <v>16146</v>
      </c>
      <c r="C1519" s="72" t="s">
        <v>15641</v>
      </c>
      <c r="D1519" s="72" t="s">
        <v>15251</v>
      </c>
      <c r="E1519" s="72" t="s">
        <v>6932</v>
      </c>
      <c r="F1519" s="72" t="s">
        <v>15280</v>
      </c>
    </row>
    <row r="1520" spans="1:10" ht="14.1" customHeight="1" x14ac:dyDescent="0.25">
      <c r="A1520" s="79">
        <v>55101506</v>
      </c>
      <c r="B1520" s="69" t="str">
        <f ca="1">IFERROR(INDEX(UNSPSCDes,MATCH(INDIRECT(ADDRESS(ROW(),COLUMN()-1,4)),UNSPSCCode,0)),"")</f>
        <v>Revistas</v>
      </c>
      <c r="C1520" s="77" t="s">
        <v>1449</v>
      </c>
      <c r="D1520" s="77">
        <v>2</v>
      </c>
      <c r="E1520" s="71">
        <v>10000</v>
      </c>
      <c r="F1520" s="70">
        <f ca="1">INDIRECT(ADDRESS(ROW(),COLUMN()-2,4))*INDIRECT(ADDRESS(ROW(),COLUMN()-1,4))</f>
        <v>20000</v>
      </c>
    </row>
    <row r="1521" spans="1:6" ht="14.1" customHeight="1" x14ac:dyDescent="0.25">
      <c r="A1521" s="62">
        <v>82111904</v>
      </c>
      <c r="B1521" s="69" t="str">
        <f ca="1">IFERROR(INDEX(UNSPSCDes,MATCH(INDIRECT(ADDRESS(ROW(),COLUMN()-1,4)),UNSPSCCode,0)),"")</f>
        <v>Servicios de entrega de periódicos o material publicitario</v>
      </c>
      <c r="C1521" s="77" t="s">
        <v>1449</v>
      </c>
      <c r="D1521" s="77">
        <v>10</v>
      </c>
      <c r="E1521" s="71">
        <v>4500</v>
      </c>
      <c r="F1521" s="70">
        <f ca="1">INDIRECT(ADDRESS(ROW(),COLUMN()-2,4))*INDIRECT(ADDRESS(ROW(),COLUMN()-1,4))</f>
        <v>45000</v>
      </c>
    </row>
    <row r="1522" spans="1:6" ht="14.1" customHeight="1" x14ac:dyDescent="0.2">
      <c r="A1522" s="45"/>
      <c r="B1522" s="45"/>
      <c r="C1522" s="45"/>
      <c r="D1522" s="45"/>
      <c r="E1522" s="73" t="s">
        <v>12550</v>
      </c>
      <c r="F1522" s="74">
        <f ca="1">SUM(Table377[MONTO TOTAL ESTIMADO])</f>
        <v>65000</v>
      </c>
    </row>
    <row r="1523" spans="1:6" ht="14.1" customHeight="1" thickBot="1" x14ac:dyDescent="0.3">
      <c r="A1523" s="81"/>
      <c r="B1523" s="69"/>
      <c r="C1523" s="78"/>
      <c r="D1523" s="77"/>
      <c r="E1523" s="71"/>
      <c r="F1523" s="70"/>
    </row>
    <row r="1524" spans="1:6" ht="14.1" customHeight="1" thickBot="1" x14ac:dyDescent="0.3">
      <c r="A1524" s="64" t="s">
        <v>16382</v>
      </c>
      <c r="B1524" s="64" t="s">
        <v>161</v>
      </c>
      <c r="C1524" s="64" t="s">
        <v>11723</v>
      </c>
      <c r="D1524" s="64" t="s">
        <v>14378</v>
      </c>
      <c r="E1524" s="64" t="s">
        <v>10961</v>
      </c>
      <c r="F1524" s="64" t="s">
        <v>11094</v>
      </c>
    </row>
    <row r="1525" spans="1:6" ht="14.1" customHeight="1" thickBot="1" x14ac:dyDescent="0.3">
      <c r="A1525" s="66" t="s">
        <v>18891</v>
      </c>
      <c r="B1525" s="66" t="s">
        <v>18844</v>
      </c>
      <c r="C1525" s="66" t="s">
        <v>17798</v>
      </c>
      <c r="D1525" s="66" t="s">
        <v>18846</v>
      </c>
      <c r="E1525" s="66" t="s">
        <v>17854</v>
      </c>
      <c r="F1525" s="66"/>
    </row>
    <row r="1526" spans="1:6" ht="14.1" customHeight="1" thickBot="1" x14ac:dyDescent="0.3">
      <c r="A1526" s="106" t="s">
        <v>14828</v>
      </c>
      <c r="B1526" s="67" t="s">
        <v>8528</v>
      </c>
      <c r="C1526" s="76">
        <v>42747</v>
      </c>
      <c r="D1526" s="106" t="s">
        <v>9385</v>
      </c>
      <c r="E1526" s="67" t="s">
        <v>13093</v>
      </c>
      <c r="F1526" s="66" t="s">
        <v>3080</v>
      </c>
    </row>
    <row r="1527" spans="1:6" ht="14.1" customHeight="1" thickBot="1" x14ac:dyDescent="0.3">
      <c r="A1527" s="107"/>
      <c r="B1527" s="67" t="s">
        <v>1786</v>
      </c>
      <c r="C1527" s="100">
        <f>IF(C1526="","",IF(AND(MONTH(C1526)&gt;=1,MONTH(C1526)&lt;=3),1,IF(AND(MONTH(C1526)&gt;=4,MONTH(C1526)&lt;=6),2,IF(AND(MONTH(C1526)&gt;=7,MONTH(C1526)&lt;=9),3,4))))</f>
        <v>1</v>
      </c>
      <c r="D1527" s="107"/>
      <c r="E1527" s="67" t="s">
        <v>2417</v>
      </c>
      <c r="F1527" s="66" t="s">
        <v>11111</v>
      </c>
    </row>
    <row r="1528" spans="1:6" ht="14.1" customHeight="1" thickBot="1" x14ac:dyDescent="0.3">
      <c r="A1528" s="107"/>
      <c r="B1528" s="67" t="s">
        <v>12942</v>
      </c>
      <c r="C1528" s="76">
        <v>42748</v>
      </c>
      <c r="D1528" s="107"/>
      <c r="E1528" s="67" t="s">
        <v>3073</v>
      </c>
      <c r="F1528" s="66" t="s">
        <v>11111</v>
      </c>
    </row>
    <row r="1529" spans="1:6" ht="14.1" customHeight="1" thickBot="1" x14ac:dyDescent="0.3">
      <c r="A1529" s="107"/>
      <c r="B1529" s="67" t="s">
        <v>1786</v>
      </c>
      <c r="C1529" s="100">
        <f>IF(C1528="","",IF(AND(MONTH(C1528)&gt;=1,MONTH(C1528)&lt;=3),1,IF(AND(MONTH(C1528)&gt;=4,MONTH(C1528)&lt;=6),2,IF(AND(MONTH(C1528)&gt;=7,MONTH(C1528)&lt;=9),3,4))))</f>
        <v>1</v>
      </c>
      <c r="D1529" s="107"/>
      <c r="E1529" s="67" t="s">
        <v>13192</v>
      </c>
      <c r="F1529" s="66" t="s">
        <v>11111</v>
      </c>
    </row>
    <row r="1530" spans="1:6" ht="14.1" customHeight="1" thickBot="1" x14ac:dyDescent="0.25">
      <c r="A1530" s="45"/>
      <c r="B1530" s="45"/>
      <c r="C1530" s="45"/>
      <c r="D1530" s="45"/>
      <c r="E1530" s="45"/>
      <c r="F1530" s="45"/>
    </row>
    <row r="1531" spans="1:6" ht="14.1" customHeight="1" thickBot="1" x14ac:dyDescent="0.3">
      <c r="A1531" s="72" t="s">
        <v>15735</v>
      </c>
      <c r="B1531" s="72" t="s">
        <v>16146</v>
      </c>
      <c r="C1531" s="72" t="s">
        <v>15641</v>
      </c>
      <c r="D1531" s="72" t="s">
        <v>15251</v>
      </c>
      <c r="E1531" s="72" t="s">
        <v>6932</v>
      </c>
      <c r="F1531" s="72" t="s">
        <v>15280</v>
      </c>
    </row>
    <row r="1532" spans="1:6" ht="14.1" customHeight="1" x14ac:dyDescent="0.25">
      <c r="A1532" s="62">
        <v>10161707</v>
      </c>
      <c r="B1532" s="69" t="str">
        <f t="shared" ref="B1532:B1541" ca="1" si="76">IFERROR(INDEX(UNSPSCDes,MATCH(INDIRECT(ADDRESS(ROW(),COLUMN()-1,4)),UNSPSCCode,0)),"")</f>
        <v>Arreglo de flores cortadas</v>
      </c>
      <c r="C1532" s="77" t="s">
        <v>1449</v>
      </c>
      <c r="D1532" s="77">
        <v>2</v>
      </c>
      <c r="E1532" s="71">
        <v>10000</v>
      </c>
      <c r="F1532" s="70">
        <f t="shared" ref="F1532:F1540" ca="1" si="77">INDIRECT(ADDRESS(ROW(),COLUMN()-2,4))*INDIRECT(ADDRESS(ROW(),COLUMN()-1,4))</f>
        <v>20000</v>
      </c>
    </row>
    <row r="1533" spans="1:6" ht="14.1" customHeight="1" x14ac:dyDescent="0.25">
      <c r="A1533" s="62">
        <v>56101528</v>
      </c>
      <c r="B1533" s="69" t="str">
        <f t="shared" ca="1" si="76"/>
        <v>Plantas artificiales</v>
      </c>
      <c r="C1533" s="77" t="s">
        <v>1449</v>
      </c>
      <c r="D1533" s="77">
        <v>20</v>
      </c>
      <c r="E1533" s="71">
        <v>800</v>
      </c>
      <c r="F1533" s="70">
        <f t="shared" ca="1" si="77"/>
        <v>16000</v>
      </c>
    </row>
    <row r="1534" spans="1:6" ht="14.1" customHeight="1" x14ac:dyDescent="0.25">
      <c r="A1534" s="62">
        <v>49101702</v>
      </c>
      <c r="B1534" s="69" t="str">
        <f t="shared" ca="1" si="76"/>
        <v>Trofeos</v>
      </c>
      <c r="C1534" s="77" t="s">
        <v>1449</v>
      </c>
      <c r="D1534" s="77">
        <v>50</v>
      </c>
      <c r="E1534" s="71">
        <v>3500</v>
      </c>
      <c r="F1534" s="70">
        <f t="shared" ca="1" si="77"/>
        <v>175000</v>
      </c>
    </row>
    <row r="1535" spans="1:6" ht="14.1" customHeight="1" x14ac:dyDescent="0.25">
      <c r="A1535" s="62">
        <v>49101704</v>
      </c>
      <c r="B1535" s="69" t="str">
        <f t="shared" ca="1" si="76"/>
        <v>Placas</v>
      </c>
      <c r="C1535" s="77" t="s">
        <v>1449</v>
      </c>
      <c r="D1535" s="77">
        <v>50</v>
      </c>
      <c r="E1535" s="71">
        <v>5700</v>
      </c>
      <c r="F1535" s="70">
        <f t="shared" ca="1" si="77"/>
        <v>285000</v>
      </c>
    </row>
    <row r="1536" spans="1:6" ht="14.1" customHeight="1" x14ac:dyDescent="0.25">
      <c r="A1536" s="62">
        <v>49101705</v>
      </c>
      <c r="B1536" s="69" t="str">
        <f t="shared" ca="1" si="76"/>
        <v>Certificados</v>
      </c>
      <c r="C1536" s="77" t="s">
        <v>1449</v>
      </c>
      <c r="D1536" s="77">
        <v>50</v>
      </c>
      <c r="E1536" s="71">
        <v>1750</v>
      </c>
      <c r="F1536" s="70">
        <f t="shared" ca="1" si="77"/>
        <v>87500</v>
      </c>
    </row>
    <row r="1537" spans="1:10" ht="14.1" customHeight="1" x14ac:dyDescent="0.25">
      <c r="A1537" s="92"/>
      <c r="B1537" s="69" t="str">
        <f t="shared" ca="1" si="76"/>
        <v/>
      </c>
      <c r="C1537" s="77"/>
      <c r="D1537" s="77"/>
      <c r="E1537" s="71"/>
      <c r="F1537" s="70">
        <f t="shared" ca="1" si="77"/>
        <v>0</v>
      </c>
    </row>
    <row r="1538" spans="1:10" ht="13.5" customHeight="1" x14ac:dyDescent="0.25">
      <c r="A1538" s="92"/>
      <c r="B1538" s="69" t="str">
        <f t="shared" ca="1" si="76"/>
        <v/>
      </c>
      <c r="C1538" s="77"/>
      <c r="D1538" s="77"/>
      <c r="E1538" s="71"/>
      <c r="F1538" s="70">
        <f t="shared" ca="1" si="77"/>
        <v>0</v>
      </c>
    </row>
    <row r="1539" spans="1:10" ht="13.5" customHeight="1" x14ac:dyDescent="0.25">
      <c r="A1539" s="92"/>
      <c r="B1539" s="69" t="str">
        <f t="shared" ca="1" si="76"/>
        <v/>
      </c>
      <c r="C1539" s="77"/>
      <c r="D1539" s="77"/>
      <c r="E1539" s="71"/>
      <c r="F1539" s="70">
        <f t="shared" ca="1" si="77"/>
        <v>0</v>
      </c>
    </row>
    <row r="1540" spans="1:10" ht="13.5" customHeight="1" x14ac:dyDescent="0.25">
      <c r="A1540" s="92"/>
      <c r="B1540" s="69" t="str">
        <f t="shared" ca="1" si="76"/>
        <v/>
      </c>
      <c r="C1540" s="77"/>
      <c r="D1540" s="77"/>
      <c r="E1540" s="71"/>
      <c r="F1540" s="70">
        <f t="shared" ca="1" si="77"/>
        <v>0</v>
      </c>
    </row>
    <row r="1541" spans="1:10" ht="13.5" customHeight="1" x14ac:dyDescent="0.25">
      <c r="A1541" s="92"/>
      <c r="B1541" s="69" t="str">
        <f t="shared" ca="1" si="76"/>
        <v/>
      </c>
      <c r="C1541" s="77"/>
      <c r="D1541" s="77"/>
      <c r="E1541" s="71"/>
      <c r="F1541" s="70"/>
    </row>
    <row r="1542" spans="1:10" ht="14.1" customHeight="1" x14ac:dyDescent="0.2">
      <c r="A1542" s="45"/>
      <c r="B1542" s="45"/>
      <c r="C1542" s="45"/>
      <c r="D1542" s="45"/>
      <c r="E1542" s="73" t="s">
        <v>12550</v>
      </c>
      <c r="F1542" s="74">
        <f ca="1">SUM(Table378[MONTO TOTAL ESTIMADO])</f>
        <v>583500</v>
      </c>
    </row>
    <row r="1543" spans="1:10" ht="14.1" customHeight="1" thickBot="1" x14ac:dyDescent="0.3">
      <c r="A1543" s="81"/>
      <c r="B1543" s="69"/>
      <c r="C1543" s="78"/>
      <c r="D1543" s="77"/>
      <c r="E1543" s="71"/>
      <c r="F1543" s="70"/>
    </row>
    <row r="1544" spans="1:10" ht="33.75" customHeight="1" thickBot="1" x14ac:dyDescent="0.25">
      <c r="A1544" s="64" t="s">
        <v>16382</v>
      </c>
      <c r="B1544" s="64" t="s">
        <v>161</v>
      </c>
      <c r="C1544" s="64" t="s">
        <v>11723</v>
      </c>
      <c r="D1544" s="64" t="s">
        <v>14378</v>
      </c>
      <c r="E1544" s="64" t="s">
        <v>10961</v>
      </c>
      <c r="F1544" s="64" t="s">
        <v>11094</v>
      </c>
      <c r="G1544" s="45"/>
      <c r="H1544" s="45"/>
      <c r="I1544" s="45"/>
      <c r="J1544" s="45"/>
    </row>
    <row r="1545" spans="1:10" ht="13.5" customHeight="1" thickBot="1" x14ac:dyDescent="0.25">
      <c r="A1545" s="66" t="s">
        <v>18891</v>
      </c>
      <c r="B1545" s="66" t="s">
        <v>18844</v>
      </c>
      <c r="C1545" s="66" t="s">
        <v>17798</v>
      </c>
      <c r="D1545" s="66" t="s">
        <v>18846</v>
      </c>
      <c r="E1545" s="66" t="s">
        <v>18834</v>
      </c>
      <c r="F1545" s="66"/>
      <c r="G1545" s="45"/>
      <c r="H1545" s="45"/>
      <c r="I1545" s="45"/>
      <c r="J1545" s="45"/>
    </row>
    <row r="1546" spans="1:10" ht="14.1" customHeight="1" thickBot="1" x14ac:dyDescent="0.25">
      <c r="A1546" s="106" t="s">
        <v>14828</v>
      </c>
      <c r="B1546" s="67" t="s">
        <v>8528</v>
      </c>
      <c r="C1546" s="76">
        <v>42830</v>
      </c>
      <c r="D1546" s="106" t="s">
        <v>9385</v>
      </c>
      <c r="E1546" s="67" t="s">
        <v>13093</v>
      </c>
      <c r="F1546" s="66" t="s">
        <v>3080</v>
      </c>
      <c r="G1546" s="45"/>
      <c r="H1546" s="45"/>
      <c r="I1546" s="45"/>
      <c r="J1546" s="45"/>
    </row>
    <row r="1547" spans="1:10" ht="14.1" customHeight="1" thickBot="1" x14ac:dyDescent="0.25">
      <c r="A1547" s="107"/>
      <c r="B1547" s="67" t="s">
        <v>1786</v>
      </c>
      <c r="C1547" s="101">
        <f>IF(C1546="","",IF(AND(MONTH(C1546)&gt;=1,MONTH(C1546)&lt;=3),1,IF(AND(MONTH(C1546)&gt;=4,MONTH(C1546)&lt;=6),2,IF(AND(MONTH(C1546)&gt;=7,MONTH(C1546)&lt;=9),3,4))))</f>
        <v>2</v>
      </c>
      <c r="D1547" s="107"/>
      <c r="E1547" s="67" t="s">
        <v>2417</v>
      </c>
      <c r="F1547" s="66" t="s">
        <v>11111</v>
      </c>
      <c r="G1547" s="45"/>
      <c r="H1547" s="45"/>
      <c r="I1547" s="45"/>
      <c r="J1547" s="45"/>
    </row>
    <row r="1548" spans="1:10" ht="14.1" customHeight="1" thickBot="1" x14ac:dyDescent="0.25">
      <c r="A1548" s="107"/>
      <c r="B1548" s="67" t="s">
        <v>12942</v>
      </c>
      <c r="C1548" s="76">
        <v>42831</v>
      </c>
      <c r="D1548" s="107"/>
      <c r="E1548" s="67" t="s">
        <v>3073</v>
      </c>
      <c r="F1548" s="66" t="s">
        <v>11111</v>
      </c>
      <c r="G1548" s="45"/>
      <c r="H1548" s="45"/>
      <c r="I1548" s="45"/>
      <c r="J1548" s="45"/>
    </row>
    <row r="1549" spans="1:10" ht="14.1" customHeight="1" thickBot="1" x14ac:dyDescent="0.25">
      <c r="A1549" s="107"/>
      <c r="B1549" s="67" t="s">
        <v>1786</v>
      </c>
      <c r="C1549" s="101">
        <f>IF(C1548="","",IF(AND(MONTH(C1548)&gt;=1,MONTH(C1548)&lt;=3),1,IF(AND(MONTH(C1548)&gt;=4,MONTH(C1548)&lt;=6),2,IF(AND(MONTH(C1548)&gt;=7,MONTH(C1548)&lt;=9),3,4))))</f>
        <v>2</v>
      </c>
      <c r="D1549" s="107"/>
      <c r="E1549" s="67" t="s">
        <v>13192</v>
      </c>
      <c r="F1549" s="66" t="s">
        <v>11111</v>
      </c>
      <c r="G1549" s="45"/>
      <c r="H1549" s="45"/>
      <c r="I1549" s="45"/>
      <c r="J1549" s="45"/>
    </row>
    <row r="1550" spans="1:10" ht="14.1" customHeight="1" thickBot="1" x14ac:dyDescent="0.25">
      <c r="A1550" s="45"/>
      <c r="B1550" s="45"/>
      <c r="C1550" s="45"/>
      <c r="D1550" s="45"/>
      <c r="E1550" s="45"/>
      <c r="F1550" s="45"/>
      <c r="G1550" s="45"/>
      <c r="H1550" s="45"/>
      <c r="I1550" s="45"/>
      <c r="J1550" s="45"/>
    </row>
    <row r="1551" spans="1:10" ht="14.1" customHeight="1" thickBot="1" x14ac:dyDescent="0.25">
      <c r="A1551" s="72" t="s">
        <v>15735</v>
      </c>
      <c r="B1551" s="72" t="s">
        <v>16146</v>
      </c>
      <c r="C1551" s="72" t="s">
        <v>15641</v>
      </c>
      <c r="D1551" s="72" t="s">
        <v>15251</v>
      </c>
      <c r="E1551" s="72" t="s">
        <v>6932</v>
      </c>
      <c r="F1551" s="72" t="s">
        <v>15280</v>
      </c>
      <c r="G1551" s="45"/>
      <c r="H1551" s="45"/>
      <c r="I1551" s="45"/>
      <c r="J1551" s="45"/>
    </row>
    <row r="1552" spans="1:10" ht="14.1" customHeight="1" x14ac:dyDescent="0.2">
      <c r="A1552" s="62">
        <v>49101702</v>
      </c>
      <c r="B1552" s="69" t="str">
        <f ca="1">IFERROR(INDEX(UNSPSCDes,MATCH(INDIRECT(ADDRESS(ROW(),COLUMN()-1,4)),UNSPSCCode,0)),"")</f>
        <v>Trofeos</v>
      </c>
      <c r="C1552" s="77" t="s">
        <v>1449</v>
      </c>
      <c r="D1552" s="77">
        <v>8</v>
      </c>
      <c r="E1552" s="71">
        <v>3500</v>
      </c>
      <c r="F1552" s="70">
        <f ca="1">INDIRECT(ADDRESS(ROW(),COLUMN()-2,4))*INDIRECT(ADDRESS(ROW(),COLUMN()-1,4))</f>
        <v>28000</v>
      </c>
      <c r="G1552" s="45"/>
      <c r="H1552" s="45"/>
      <c r="I1552" s="45"/>
      <c r="J1552" s="45"/>
    </row>
    <row r="1553" spans="1:10" ht="14.1" customHeight="1" x14ac:dyDescent="0.2">
      <c r="A1553" s="62">
        <v>49101704</v>
      </c>
      <c r="B1553" s="69" t="str">
        <f ca="1">IFERROR(INDEX(UNSPSCDes,MATCH(INDIRECT(ADDRESS(ROW(),COLUMN()-1,4)),UNSPSCCode,0)),"")</f>
        <v>Placas</v>
      </c>
      <c r="C1553" s="77" t="s">
        <v>1449</v>
      </c>
      <c r="D1553" s="77">
        <v>13</v>
      </c>
      <c r="E1553" s="71">
        <v>5700</v>
      </c>
      <c r="F1553" s="70">
        <f ca="1">INDIRECT(ADDRESS(ROW(),COLUMN()-2,4))*INDIRECT(ADDRESS(ROW(),COLUMN()-1,4))</f>
        <v>74100</v>
      </c>
      <c r="G1553" s="45"/>
      <c r="H1553" s="45" t="str">
        <f>C1545</f>
        <v>Bienes</v>
      </c>
      <c r="I1553" s="45" t="str">
        <f>E1545</f>
        <v>Si</v>
      </c>
      <c r="J1553" s="45" t="str">
        <f>D1545</f>
        <v>Compra Menor</v>
      </c>
    </row>
    <row r="1554" spans="1:10" ht="14.1" customHeight="1" x14ac:dyDescent="0.25">
      <c r="A1554" s="62">
        <v>49101705</v>
      </c>
      <c r="B1554" s="69" t="str">
        <f ca="1">IFERROR(INDEX(UNSPSCDes,MATCH(INDIRECT(ADDRESS(ROW(),COLUMN()-1,4)),UNSPSCCode,0)),"")</f>
        <v>Certificados</v>
      </c>
      <c r="C1554" s="77" t="s">
        <v>1449</v>
      </c>
      <c r="D1554" s="77">
        <v>50</v>
      </c>
      <c r="E1554" s="71">
        <v>1750</v>
      </c>
      <c r="F1554" s="70">
        <f ca="1">INDIRECT(ADDRESS(ROW(),COLUMN()-2,4))*INDIRECT(ADDRESS(ROW(),COLUMN()-1,4))</f>
        <v>87500</v>
      </c>
    </row>
    <row r="1555" spans="1:10" ht="13.5" customHeight="1" x14ac:dyDescent="0.25">
      <c r="A1555" s="62"/>
      <c r="B1555" s="69" t="str">
        <f ca="1">IFERROR(INDEX(UNSPSCDes,MATCH(INDIRECT(ADDRESS(ROW(),COLUMN()-1,4)),UNSPSCCode,0)),"")</f>
        <v/>
      </c>
      <c r="C1555" s="77"/>
      <c r="D1555" s="77"/>
      <c r="E1555" s="71"/>
      <c r="F1555" s="70">
        <f ca="1">INDIRECT(ADDRESS(ROW(),COLUMN()-2,4))*INDIRECT(ADDRESS(ROW(),COLUMN()-1,4))</f>
        <v>0</v>
      </c>
    </row>
    <row r="1556" spans="1:10" ht="13.5" customHeight="1" x14ac:dyDescent="0.25">
      <c r="A1556" s="62"/>
      <c r="B1556" s="69" t="str">
        <f ca="1">IFERROR(INDEX(UNSPSCDes,MATCH(INDIRECT(ADDRESS(ROW(),COLUMN()-1,4)),UNSPSCCode,0)),"")</f>
        <v/>
      </c>
      <c r="C1556" s="77"/>
      <c r="D1556" s="77"/>
      <c r="E1556" s="71"/>
      <c r="F1556" s="70">
        <f ca="1">INDIRECT(ADDRESS(ROW(),COLUMN()-2,4))*INDIRECT(ADDRESS(ROW(),COLUMN()-1,4))</f>
        <v>0</v>
      </c>
    </row>
    <row r="1557" spans="1:10" ht="14.1" customHeight="1" x14ac:dyDescent="0.2">
      <c r="A1557" s="45"/>
      <c r="B1557" s="45"/>
      <c r="C1557" s="45"/>
      <c r="D1557" s="45"/>
      <c r="E1557" s="73" t="s">
        <v>12550</v>
      </c>
      <c r="F1557" s="74">
        <f ca="1">SUM(Table379[MONTO TOTAL ESTIMADO])</f>
        <v>189600</v>
      </c>
    </row>
    <row r="1558" spans="1:10" ht="14.1" customHeight="1" thickBot="1" x14ac:dyDescent="0.3">
      <c r="A1558" s="81"/>
      <c r="B1558" s="69"/>
      <c r="C1558" s="78"/>
      <c r="D1558" s="77"/>
      <c r="E1558" s="71"/>
      <c r="F1558" s="70"/>
    </row>
    <row r="1559" spans="1:10" ht="33.75" customHeight="1" thickBot="1" x14ac:dyDescent="0.25">
      <c r="A1559" s="64" t="s">
        <v>16382</v>
      </c>
      <c r="B1559" s="64" t="s">
        <v>161</v>
      </c>
      <c r="C1559" s="64" t="s">
        <v>11723</v>
      </c>
      <c r="D1559" s="64" t="s">
        <v>14378</v>
      </c>
      <c r="E1559" s="64" t="s">
        <v>10961</v>
      </c>
      <c r="F1559" s="64" t="s">
        <v>11094</v>
      </c>
      <c r="G1559" s="45"/>
      <c r="H1559" s="45"/>
      <c r="I1559" s="45"/>
      <c r="J1559" s="45"/>
    </row>
    <row r="1560" spans="1:10" ht="13.5" customHeight="1" thickBot="1" x14ac:dyDescent="0.25">
      <c r="A1560" s="66" t="s">
        <v>18891</v>
      </c>
      <c r="B1560" s="66" t="s">
        <v>18844</v>
      </c>
      <c r="C1560" s="66" t="s">
        <v>17798</v>
      </c>
      <c r="D1560" s="66" t="s">
        <v>18883</v>
      </c>
      <c r="E1560" s="66" t="s">
        <v>18834</v>
      </c>
      <c r="F1560" s="66"/>
      <c r="G1560" s="45"/>
      <c r="H1560" s="45"/>
      <c r="I1560" s="45"/>
      <c r="J1560" s="45"/>
    </row>
    <row r="1561" spans="1:10" ht="14.1" customHeight="1" thickBot="1" x14ac:dyDescent="0.25">
      <c r="A1561" s="106" t="s">
        <v>14828</v>
      </c>
      <c r="B1561" s="67" t="s">
        <v>8528</v>
      </c>
      <c r="C1561" s="76">
        <v>42962</v>
      </c>
      <c r="D1561" s="106" t="s">
        <v>9385</v>
      </c>
      <c r="E1561" s="67" t="s">
        <v>13093</v>
      </c>
      <c r="F1561" s="66" t="s">
        <v>3080</v>
      </c>
      <c r="G1561" s="45"/>
      <c r="H1561" s="45"/>
      <c r="I1561" s="45"/>
      <c r="J1561" s="45"/>
    </row>
    <row r="1562" spans="1:10" ht="14.1" customHeight="1" thickBot="1" x14ac:dyDescent="0.25">
      <c r="A1562" s="107"/>
      <c r="B1562" s="67" t="s">
        <v>1786</v>
      </c>
      <c r="C1562" s="102">
        <f>IF(C1561="","",IF(AND(MONTH(C1561)&gt;=1,MONTH(C1561)&lt;=3),1,IF(AND(MONTH(C1561)&gt;=4,MONTH(C1561)&lt;=6),2,IF(AND(MONTH(C1561)&gt;=7,MONTH(C1561)&lt;=9),3,4))))</f>
        <v>3</v>
      </c>
      <c r="D1562" s="107"/>
      <c r="E1562" s="67" t="s">
        <v>2417</v>
      </c>
      <c r="F1562" s="66" t="s">
        <v>11111</v>
      </c>
      <c r="G1562" s="45"/>
      <c r="H1562" s="45"/>
      <c r="I1562" s="45"/>
      <c r="J1562" s="45"/>
    </row>
    <row r="1563" spans="1:10" ht="14.1" customHeight="1" thickBot="1" x14ac:dyDescent="0.25">
      <c r="A1563" s="107"/>
      <c r="B1563" s="67" t="s">
        <v>12942</v>
      </c>
      <c r="C1563" s="76">
        <v>42964</v>
      </c>
      <c r="D1563" s="107"/>
      <c r="E1563" s="67" t="s">
        <v>3073</v>
      </c>
      <c r="F1563" s="66" t="s">
        <v>11111</v>
      </c>
      <c r="G1563" s="45"/>
      <c r="H1563" s="45"/>
      <c r="I1563" s="45"/>
      <c r="J1563" s="45"/>
    </row>
    <row r="1564" spans="1:10" ht="14.1" customHeight="1" thickBot="1" x14ac:dyDescent="0.25">
      <c r="A1564" s="107"/>
      <c r="B1564" s="67" t="s">
        <v>1786</v>
      </c>
      <c r="C1564" s="102">
        <f>IF(C1563="","",IF(AND(MONTH(C1563)&gt;=1,MONTH(C1563)&lt;=3),1,IF(AND(MONTH(C1563)&gt;=4,MONTH(C1563)&lt;=6),2,IF(AND(MONTH(C1563)&gt;=7,MONTH(C1563)&lt;=9),3,4))))</f>
        <v>3</v>
      </c>
      <c r="D1564" s="107"/>
      <c r="E1564" s="67" t="s">
        <v>13192</v>
      </c>
      <c r="F1564" s="66" t="s">
        <v>11111</v>
      </c>
      <c r="G1564" s="45"/>
      <c r="H1564" s="45"/>
      <c r="I1564" s="45"/>
      <c r="J1564" s="45"/>
    </row>
    <row r="1565" spans="1:10" ht="14.1" customHeight="1" thickBot="1" x14ac:dyDescent="0.25">
      <c r="A1565" s="45"/>
      <c r="B1565" s="45"/>
      <c r="C1565" s="45"/>
      <c r="D1565" s="45"/>
      <c r="E1565" s="45"/>
      <c r="F1565" s="45"/>
      <c r="G1565" s="45"/>
      <c r="H1565" s="45"/>
      <c r="I1565" s="45"/>
      <c r="J1565" s="45"/>
    </row>
    <row r="1566" spans="1:10" ht="14.1" customHeight="1" thickBot="1" x14ac:dyDescent="0.25">
      <c r="A1566" s="72" t="s">
        <v>15735</v>
      </c>
      <c r="B1566" s="72" t="s">
        <v>16146</v>
      </c>
      <c r="C1566" s="72" t="s">
        <v>15641</v>
      </c>
      <c r="D1566" s="72" t="s">
        <v>15251</v>
      </c>
      <c r="E1566" s="72" t="s">
        <v>6932</v>
      </c>
      <c r="F1566" s="72" t="s">
        <v>15280</v>
      </c>
      <c r="G1566" s="45"/>
      <c r="H1566" s="45"/>
      <c r="I1566" s="45"/>
      <c r="J1566" s="45"/>
    </row>
    <row r="1567" spans="1:10" ht="13.5" customHeight="1" x14ac:dyDescent="0.2">
      <c r="A1567" s="79">
        <v>49101704</v>
      </c>
      <c r="B1567" s="69" t="str">
        <f ca="1">IFERROR(INDEX(UNSPSCDes,MATCH(INDIRECT(ADDRESS(ROW(),COLUMN()-1,4)),UNSPSCCode,0)),"")</f>
        <v>Placas</v>
      </c>
      <c r="C1567" s="77" t="s">
        <v>1449</v>
      </c>
      <c r="D1567" s="77">
        <v>5</v>
      </c>
      <c r="E1567" s="71">
        <v>5700</v>
      </c>
      <c r="F1567" s="70">
        <f ca="1">INDIRECT(ADDRESS(ROW(),COLUMN()-2,4))*INDIRECT(ADDRESS(ROW(),COLUMN()-1,4))</f>
        <v>28500</v>
      </c>
      <c r="G1567" s="45"/>
      <c r="H1567" s="45"/>
      <c r="I1567" s="45"/>
      <c r="J1567" s="45"/>
    </row>
    <row r="1568" spans="1:10" ht="14.1" customHeight="1" x14ac:dyDescent="0.2">
      <c r="A1568" s="45"/>
      <c r="B1568" s="45"/>
      <c r="C1568" s="45"/>
      <c r="D1568" s="45"/>
      <c r="E1568" s="73" t="s">
        <v>12550</v>
      </c>
      <c r="F1568" s="74">
        <f ca="1">SUM(Table380[MONTO TOTAL ESTIMADO])</f>
        <v>28500</v>
      </c>
      <c r="G1568" s="45"/>
      <c r="H1568" s="45" t="str">
        <f>C1560</f>
        <v>Bienes</v>
      </c>
      <c r="I1568" s="45" t="str">
        <f>E1560</f>
        <v>Si</v>
      </c>
      <c r="J1568" s="45" t="str">
        <f>D1560</f>
        <v>Compra por debajo del Umbral</v>
      </c>
    </row>
    <row r="1569" spans="1:10" ht="14.1" customHeight="1" thickBot="1" x14ac:dyDescent="0.3">
      <c r="A1569" s="81"/>
      <c r="B1569" s="69"/>
      <c r="C1569" s="78"/>
      <c r="D1569" s="77"/>
      <c r="E1569" s="71"/>
      <c r="F1569" s="70"/>
    </row>
    <row r="1570" spans="1:10" ht="33.75" customHeight="1" thickBot="1" x14ac:dyDescent="0.25">
      <c r="A1570" s="64" t="s">
        <v>16382</v>
      </c>
      <c r="B1570" s="64" t="s">
        <v>161</v>
      </c>
      <c r="C1570" s="64" t="s">
        <v>11723</v>
      </c>
      <c r="D1570" s="64" t="s">
        <v>14378</v>
      </c>
      <c r="E1570" s="64" t="s">
        <v>10961</v>
      </c>
      <c r="F1570" s="64" t="s">
        <v>11094</v>
      </c>
      <c r="G1570" s="45"/>
      <c r="H1570" s="45"/>
      <c r="I1570" s="45"/>
      <c r="J1570" s="45"/>
    </row>
    <row r="1571" spans="1:10" ht="13.5" customHeight="1" thickBot="1" x14ac:dyDescent="0.25">
      <c r="A1571" s="66" t="s">
        <v>18891</v>
      </c>
      <c r="B1571" s="66" t="s">
        <v>18844</v>
      </c>
      <c r="C1571" s="66" t="s">
        <v>17798</v>
      </c>
      <c r="D1571" s="66" t="s">
        <v>18846</v>
      </c>
      <c r="E1571" s="66" t="s">
        <v>18834</v>
      </c>
      <c r="F1571" s="66"/>
      <c r="G1571" s="45"/>
      <c r="H1571" s="45"/>
      <c r="I1571" s="45"/>
      <c r="J1571" s="45"/>
    </row>
    <row r="1572" spans="1:10" ht="14.1" customHeight="1" thickBot="1" x14ac:dyDescent="0.25">
      <c r="A1572" s="106" t="s">
        <v>14828</v>
      </c>
      <c r="B1572" s="67" t="s">
        <v>8528</v>
      </c>
      <c r="C1572" s="76">
        <v>43011</v>
      </c>
      <c r="D1572" s="106" t="s">
        <v>9385</v>
      </c>
      <c r="E1572" s="67" t="s">
        <v>13093</v>
      </c>
      <c r="F1572" s="66" t="s">
        <v>3080</v>
      </c>
      <c r="G1572" s="45"/>
      <c r="H1572" s="45"/>
      <c r="I1572" s="45"/>
      <c r="J1572" s="45"/>
    </row>
    <row r="1573" spans="1:10" ht="14.1" customHeight="1" thickBot="1" x14ac:dyDescent="0.25">
      <c r="A1573" s="107"/>
      <c r="B1573" s="67" t="s">
        <v>1786</v>
      </c>
      <c r="C1573" s="103">
        <f>IF(C1572="","",IF(AND(MONTH(C1572)&gt;=1,MONTH(C1572)&lt;=3),1,IF(AND(MONTH(C1572)&gt;=4,MONTH(C1572)&lt;=6),2,IF(AND(MONTH(C1572)&gt;=7,MONTH(C1572)&lt;=9),3,4))))</f>
        <v>4</v>
      </c>
      <c r="D1573" s="107"/>
      <c r="E1573" s="67" t="s">
        <v>2417</v>
      </c>
      <c r="F1573" s="66" t="s">
        <v>11111</v>
      </c>
      <c r="G1573" s="45"/>
      <c r="H1573" s="45"/>
      <c r="I1573" s="45"/>
      <c r="J1573" s="45"/>
    </row>
    <row r="1574" spans="1:10" ht="14.1" customHeight="1" thickBot="1" x14ac:dyDescent="0.25">
      <c r="A1574" s="107"/>
      <c r="B1574" s="67" t="s">
        <v>12942</v>
      </c>
      <c r="C1574" s="76">
        <v>43012</v>
      </c>
      <c r="D1574" s="107"/>
      <c r="E1574" s="67" t="s">
        <v>3073</v>
      </c>
      <c r="F1574" s="66" t="s">
        <v>11111</v>
      </c>
      <c r="G1574" s="45"/>
      <c r="H1574" s="45"/>
      <c r="I1574" s="45"/>
      <c r="J1574" s="45"/>
    </row>
    <row r="1575" spans="1:10" ht="14.1" customHeight="1" thickBot="1" x14ac:dyDescent="0.25">
      <c r="A1575" s="107"/>
      <c r="B1575" s="67" t="s">
        <v>1786</v>
      </c>
      <c r="C1575" s="103">
        <f>IF(C1574="","",IF(AND(MONTH(C1574)&gt;=1,MONTH(C1574)&lt;=3),1,IF(AND(MONTH(C1574)&gt;=4,MONTH(C1574)&lt;=6),2,IF(AND(MONTH(C1574)&gt;=7,MONTH(C1574)&lt;=9),3,4))))</f>
        <v>4</v>
      </c>
      <c r="D1575" s="107"/>
      <c r="E1575" s="67" t="s">
        <v>13192</v>
      </c>
      <c r="F1575" s="66" t="s">
        <v>11111</v>
      </c>
      <c r="G1575" s="45"/>
      <c r="H1575" s="45"/>
      <c r="I1575" s="45"/>
      <c r="J1575" s="45"/>
    </row>
    <row r="1576" spans="1:10" ht="14.1" customHeight="1" thickBot="1" x14ac:dyDescent="0.25">
      <c r="A1576" s="45"/>
      <c r="B1576" s="45"/>
      <c r="C1576" s="45"/>
      <c r="D1576" s="45"/>
      <c r="E1576" s="45"/>
      <c r="F1576" s="45"/>
      <c r="G1576" s="45"/>
      <c r="H1576" s="45"/>
      <c r="I1576" s="45"/>
      <c r="J1576" s="45"/>
    </row>
    <row r="1577" spans="1:10" ht="14.1" customHeight="1" thickBot="1" x14ac:dyDescent="0.25">
      <c r="A1577" s="72" t="s">
        <v>15735</v>
      </c>
      <c r="B1577" s="72" t="s">
        <v>16146</v>
      </c>
      <c r="C1577" s="72" t="s">
        <v>15641</v>
      </c>
      <c r="D1577" s="72" t="s">
        <v>15251</v>
      </c>
      <c r="E1577" s="72" t="s">
        <v>6932</v>
      </c>
      <c r="F1577" s="72" t="s">
        <v>15280</v>
      </c>
      <c r="G1577" s="45"/>
      <c r="H1577" s="45"/>
      <c r="I1577" s="45"/>
      <c r="J1577" s="45"/>
    </row>
    <row r="1578" spans="1:10" ht="13.5" customHeight="1" x14ac:dyDescent="0.2">
      <c r="A1578" s="79">
        <v>56101528</v>
      </c>
      <c r="B1578" s="69" t="str">
        <f ca="1">IFERROR(INDEX(UNSPSCDes,MATCH(INDIRECT(ADDRESS(ROW(),COLUMN()-1,4)),UNSPSCCode,0)),"")</f>
        <v>Plantas artificiales</v>
      </c>
      <c r="C1578" s="77" t="s">
        <v>1449</v>
      </c>
      <c r="D1578" s="77">
        <v>3</v>
      </c>
      <c r="E1578" s="71">
        <v>10000</v>
      </c>
      <c r="F1578" s="70">
        <f ca="1">INDIRECT(ADDRESS(ROW(),COLUMN()-2,4))*INDIRECT(ADDRESS(ROW(),COLUMN()-1,4))</f>
        <v>30000</v>
      </c>
      <c r="G1578" s="45"/>
      <c r="H1578" s="45"/>
      <c r="I1578" s="45"/>
      <c r="J1578" s="45"/>
    </row>
    <row r="1579" spans="1:10" ht="13.5" customHeight="1" x14ac:dyDescent="0.2">
      <c r="A1579" s="62">
        <v>49101702</v>
      </c>
      <c r="B1579" s="69" t="str">
        <f ca="1">IFERROR(INDEX(UNSPSCDes,MATCH(INDIRECT(ADDRESS(ROW(),COLUMN()-1,4)),UNSPSCCode,0)),"")</f>
        <v>Trofeos</v>
      </c>
      <c r="C1579" s="77" t="s">
        <v>1449</v>
      </c>
      <c r="D1579" s="77">
        <v>10</v>
      </c>
      <c r="E1579" s="71">
        <v>3500</v>
      </c>
      <c r="F1579" s="70">
        <f ca="1">INDIRECT(ADDRESS(ROW(),COLUMN()-2,4))*INDIRECT(ADDRESS(ROW(),COLUMN()-1,4))</f>
        <v>35000</v>
      </c>
      <c r="G1579" s="45"/>
      <c r="H1579" s="45" t="str">
        <f>C1571</f>
        <v>Bienes</v>
      </c>
      <c r="I1579" s="45" t="str">
        <f>E1571</f>
        <v>Si</v>
      </c>
      <c r="J1579" s="45" t="str">
        <f>D1571</f>
        <v>Compra Menor</v>
      </c>
    </row>
    <row r="1580" spans="1:10" ht="13.5" customHeight="1" x14ac:dyDescent="0.25">
      <c r="A1580" s="62">
        <v>49101704</v>
      </c>
      <c r="B1580" s="69" t="str">
        <f ca="1">IFERROR(INDEX(UNSPSCDes,MATCH(INDIRECT(ADDRESS(ROW(),COLUMN()-1,4)),UNSPSCCode,0)),"")</f>
        <v>Placas</v>
      </c>
      <c r="C1580" s="77" t="s">
        <v>1449</v>
      </c>
      <c r="D1580" s="77">
        <v>5</v>
      </c>
      <c r="E1580" s="71">
        <v>5700</v>
      </c>
      <c r="F1580" s="70">
        <f ca="1">INDIRECT(ADDRESS(ROW(),COLUMN()-2,4))*INDIRECT(ADDRESS(ROW(),COLUMN()-1,4))</f>
        <v>28500</v>
      </c>
    </row>
    <row r="1581" spans="1:10" ht="13.5" customHeight="1" x14ac:dyDescent="0.25">
      <c r="A1581" s="62">
        <v>49101705</v>
      </c>
      <c r="B1581" s="69" t="str">
        <f ca="1">IFERROR(INDEX(UNSPSCDes,MATCH(INDIRECT(ADDRESS(ROW(),COLUMN()-1,4)),UNSPSCCode,0)),"")</f>
        <v>Certificados</v>
      </c>
      <c r="C1581" s="77" t="s">
        <v>1449</v>
      </c>
      <c r="D1581" s="77">
        <v>50</v>
      </c>
      <c r="E1581" s="71">
        <v>1750</v>
      </c>
      <c r="F1581" s="70">
        <f ca="1">INDIRECT(ADDRESS(ROW(),COLUMN()-2,4))*INDIRECT(ADDRESS(ROW(),COLUMN()-1,4))</f>
        <v>87500</v>
      </c>
    </row>
    <row r="1582" spans="1:10" ht="14.1" customHeight="1" x14ac:dyDescent="0.2">
      <c r="A1582" s="45"/>
      <c r="B1582" s="45"/>
      <c r="C1582" s="45"/>
      <c r="D1582" s="45"/>
      <c r="E1582" s="73" t="s">
        <v>12550</v>
      </c>
      <c r="F1582" s="74">
        <f ca="1">SUM(Table381[MONTO TOTAL ESTIMADO])</f>
        <v>181000</v>
      </c>
    </row>
    <row r="1583" spans="1:10" ht="14.1" customHeight="1" x14ac:dyDescent="0.25">
      <c r="A1583" s="81"/>
      <c r="B1583" s="69"/>
      <c r="C1583" s="78"/>
      <c r="D1583" s="77"/>
      <c r="E1583" s="71"/>
      <c r="F1583" s="70"/>
    </row>
  </sheetData>
  <sheetProtection password="A90E" sheet="1" objects="1" scenarios="1"/>
  <protectedRanges>
    <protectedRange sqref="F5:G5" name="Rango3"/>
    <protectedRange sqref="E11:E12" name="Rango2"/>
  </protectedRanges>
  <mergeCells count="168">
    <mergeCell ref="A1572:A1575"/>
    <mergeCell ref="D1572:D1575"/>
    <mergeCell ref="A1514:A1517"/>
    <mergeCell ref="D1514:D1517"/>
    <mergeCell ref="A1526:A1529"/>
    <mergeCell ref="D1526:D1529"/>
    <mergeCell ref="A1091:A1094"/>
    <mergeCell ref="D1091:D1094"/>
    <mergeCell ref="A921:A924"/>
    <mergeCell ref="D921:D924"/>
    <mergeCell ref="A946:A949"/>
    <mergeCell ref="D946:D949"/>
    <mergeCell ref="A964:A967"/>
    <mergeCell ref="D964:D967"/>
    <mergeCell ref="A1020:A1023"/>
    <mergeCell ref="D1020:D1023"/>
    <mergeCell ref="A1032:A1035"/>
    <mergeCell ref="D1032:D1035"/>
    <mergeCell ref="A979:A982"/>
    <mergeCell ref="D979:D982"/>
    <mergeCell ref="A994:A997"/>
    <mergeCell ref="D994:D997"/>
    <mergeCell ref="A1007:A1010"/>
    <mergeCell ref="D1007:D1010"/>
    <mergeCell ref="A571:A574"/>
    <mergeCell ref="D571:D574"/>
    <mergeCell ref="A596:A599"/>
    <mergeCell ref="D596:D599"/>
    <mergeCell ref="A476:A479"/>
    <mergeCell ref="D476:D479"/>
    <mergeCell ref="A525:A528"/>
    <mergeCell ref="D525:D528"/>
    <mergeCell ref="A818:A821"/>
    <mergeCell ref="D818:D821"/>
    <mergeCell ref="A776:A779"/>
    <mergeCell ref="D776:D779"/>
    <mergeCell ref="A791:A794"/>
    <mergeCell ref="D791:D794"/>
    <mergeCell ref="A805:A808"/>
    <mergeCell ref="D805:D808"/>
    <mergeCell ref="A715:A718"/>
    <mergeCell ref="D715:D718"/>
    <mergeCell ref="A737:A740"/>
    <mergeCell ref="D737:D740"/>
    <mergeCell ref="A756:A759"/>
    <mergeCell ref="D756:D759"/>
    <mergeCell ref="A626:A629"/>
    <mergeCell ref="D626:D629"/>
    <mergeCell ref="A426:A429"/>
    <mergeCell ref="D426:D429"/>
    <mergeCell ref="D76:D79"/>
    <mergeCell ref="A98:A101"/>
    <mergeCell ref="D98:D101"/>
    <mergeCell ref="A117:A120"/>
    <mergeCell ref="D117:D120"/>
    <mergeCell ref="A138:A141"/>
    <mergeCell ref="D138:D141"/>
    <mergeCell ref="A372:A375"/>
    <mergeCell ref="D372:D375"/>
    <mergeCell ref="A306:A309"/>
    <mergeCell ref="D306:D309"/>
    <mergeCell ref="A158:A161"/>
    <mergeCell ref="D158:D161"/>
    <mergeCell ref="A232:A235"/>
    <mergeCell ref="D232:D235"/>
    <mergeCell ref="A270:A273"/>
    <mergeCell ref="D270:D273"/>
    <mergeCell ref="A196:A199"/>
    <mergeCell ref="D196:D199"/>
    <mergeCell ref="A76:A79"/>
    <mergeCell ref="E6:F6"/>
    <mergeCell ref="E7:F7"/>
    <mergeCell ref="B2:E2"/>
    <mergeCell ref="B3:E3"/>
    <mergeCell ref="E9:F9"/>
    <mergeCell ref="E8:F8"/>
    <mergeCell ref="E10:F10"/>
    <mergeCell ref="E11:F11"/>
    <mergeCell ref="E12:F12"/>
    <mergeCell ref="A1:A4"/>
    <mergeCell ref="A16:A19"/>
    <mergeCell ref="D16:D19"/>
    <mergeCell ref="A31:A34"/>
    <mergeCell ref="D31:D34"/>
    <mergeCell ref="A46:A49"/>
    <mergeCell ref="D46:D49"/>
    <mergeCell ref="A61:A64"/>
    <mergeCell ref="D61:D64"/>
    <mergeCell ref="A643:A646"/>
    <mergeCell ref="D643:D646"/>
    <mergeCell ref="A693:A696"/>
    <mergeCell ref="D693:D696"/>
    <mergeCell ref="A885:A888"/>
    <mergeCell ref="D885:D888"/>
    <mergeCell ref="A900:A903"/>
    <mergeCell ref="D900:D903"/>
    <mergeCell ref="A841:A844"/>
    <mergeCell ref="D841:D844"/>
    <mergeCell ref="A858:A861"/>
    <mergeCell ref="D858:D861"/>
    <mergeCell ref="A872:A875"/>
    <mergeCell ref="D872:D875"/>
    <mergeCell ref="A1046:A1049"/>
    <mergeCell ref="D1046:D1049"/>
    <mergeCell ref="A1058:A1061"/>
    <mergeCell ref="D1058:D1061"/>
    <mergeCell ref="A1069:A1072"/>
    <mergeCell ref="D1069:D1072"/>
    <mergeCell ref="A1213:A1216"/>
    <mergeCell ref="D1213:D1216"/>
    <mergeCell ref="A1162:A1165"/>
    <mergeCell ref="D1162:D1165"/>
    <mergeCell ref="A1180:A1183"/>
    <mergeCell ref="D1180:D1183"/>
    <mergeCell ref="A1198:A1201"/>
    <mergeCell ref="D1198:D1201"/>
    <mergeCell ref="A1113:A1116"/>
    <mergeCell ref="D1113:D1116"/>
    <mergeCell ref="A1124:A1127"/>
    <mergeCell ref="D1124:D1127"/>
    <mergeCell ref="A1145:A1148"/>
    <mergeCell ref="D1145:D1148"/>
    <mergeCell ref="A1080:A1083"/>
    <mergeCell ref="D1080:D1083"/>
    <mergeCell ref="A1102:A1105"/>
    <mergeCell ref="D1102:D1105"/>
    <mergeCell ref="A1319:A1322"/>
    <mergeCell ref="D1319:D1322"/>
    <mergeCell ref="A1335:A1338"/>
    <mergeCell ref="D1335:D1338"/>
    <mergeCell ref="A1295:A1298"/>
    <mergeCell ref="D1295:D1298"/>
    <mergeCell ref="A1307:A1310"/>
    <mergeCell ref="D1307:D1310"/>
    <mergeCell ref="A1230:A1233"/>
    <mergeCell ref="D1230:D1233"/>
    <mergeCell ref="A1243:A1246"/>
    <mergeCell ref="D1243:D1246"/>
    <mergeCell ref="A1257:A1260"/>
    <mergeCell ref="D1257:D1260"/>
    <mergeCell ref="A1271:A1274"/>
    <mergeCell ref="D1271:D1274"/>
    <mergeCell ref="A1284:A1287"/>
    <mergeCell ref="D1284:D1287"/>
    <mergeCell ref="A1561:A1564"/>
    <mergeCell ref="D1561:D1564"/>
    <mergeCell ref="A1489:A1492"/>
    <mergeCell ref="D1489:D1492"/>
    <mergeCell ref="A1404:A1407"/>
    <mergeCell ref="D1404:D1407"/>
    <mergeCell ref="A1415:A1418"/>
    <mergeCell ref="D1415:D1418"/>
    <mergeCell ref="A1347:A1350"/>
    <mergeCell ref="D1347:D1350"/>
    <mergeCell ref="A1358:A1361"/>
    <mergeCell ref="D1358:D1361"/>
    <mergeCell ref="A1369:A1372"/>
    <mergeCell ref="D1369:D1372"/>
    <mergeCell ref="A1380:A1383"/>
    <mergeCell ref="D1380:D1383"/>
    <mergeCell ref="A1392:A1395"/>
    <mergeCell ref="D1392:D1395"/>
    <mergeCell ref="A1442:A1445"/>
    <mergeCell ref="D1442:D1445"/>
    <mergeCell ref="A1466:A1469"/>
    <mergeCell ref="D1466:D1469"/>
    <mergeCell ref="A1546:A1549"/>
    <mergeCell ref="D1546:D1549"/>
  </mergeCells>
  <dataValidations count="12">
    <dataValidation type="date" operator="lessThanOrEqual" allowBlank="1" showInputMessage="1" showErrorMessage="1" sqref="C16 C31 C46 C61 C76 C98 C117 C138 C158 C196 C232 C270 C306 C372 C426 C476 C525 C571 C596 C626 C643 C693 C715 C737 C756 C776 C791 C805 C818 C841 C858 C872 C885 C900 C921 C946 C964 C979 C994 C1007 C1020 C1032 C1046 C1058 C1069 C1080 C1091 C1102 C1113 C1124 C1145 C1162 C1180 C1198 C1213 C1230 C1243 C1257 C1271 C1284 C1295 C1307 C1335 C1319 C1347 C1358 C1369 C1380 C1392 C1404 C1466 C1415 C1442 C1468 C1444 C1489 C1514 C1526 C1546 C1561 C1572">
      <formula1>C18</formula1>
    </dataValidation>
    <dataValidation type="date" operator="greaterThanOrEqual" allowBlank="1" showInputMessage="1" showErrorMessage="1" sqref="C18 C33 C48 C63 C78 C100 C119 C140 C160 C198 C234 C272 C308 C374 C428 C478 C527 C573 C598 C628 C645 C695 C717 C739 C758 C778 C793 C807 C820 C843 C860 C874 C887 C902 C923 C948 C966 C981 C996 C1009 C1022 C1034 C1048 C1060 C1071 C1082 C1093 C1104 C1115 C1126 C1147 C1164 C1182 C1200 C1215 C1232 C1245 C1259 C1273 C1286 C1297 C1309 C1337 C1321 C1349 C1360 C1371 C1382 C1394 C1406 C1417 C1491 C1516 C1528 C1548 C1563 C1574">
      <formula1>C16</formula1>
    </dataValidation>
    <dataValidation type="whole" operator="greaterThan" allowBlank="1" showInputMessage="1" showErrorMessage="1" sqref="A1543 A1567 A1532:A1541 A602:A621 A762:A771 A1130:A1140 A1013:A1015 A891:A895 A1186:A1194 A1151:A1157 A1052:A1053 A1000:A1002 A985:A989 A927:A941 A1448:A1461 A1277:A1279 A1236:A1238 A1263:A1266 A577:A591 A824:A836 A1523 A1421:A1437 A1511 A1168:A1175 A649:A688 A815 A811:A813 A802 A797:A800 A788 A782:A786 A773 A753 A743:A751 A734 A721:A732 A712 A690 A640 A632:A638 A623 A593 A568 A144:A153 A531:A566 A522 A482:A520 A473 A378:A421 A432:A471 A423 A369 A312:A367 A303 A276:A301 A267 A193 A202:A227 A164:A191 A155 A135 A123:A133 A114 A95 A52:A56 A28 A37:A41 A43 A58 A67:A71 A73 A22:A26 A82:A93 A229 A104:A112 A238:A265 A699:A710 A838 A855 A864:A867 A847:A853 A869 A882 A897 A906:A916 A878:A880 A918 A943 A952:A959 A961 A970:A974 A976 A991 A1004 A1017 A1038:A1041 A1043 A1026:A1029 A1055 A1064 A1066 A1075 A1077 A1086 A1088 A1097 A1099 A1108 A1110 A1119 A1121 A1142 A1159 A1177 A1520:A1521 A1486 A1472:A1484 A1495:A1509 A1463 A1325:A1330 A1439 A1219:A1225 A1249:A1252 A1412 A1410 A1401 A1398:A1399 A1389 A1386:A1387 A1377 A1375 A1366 A1364 A1355 A1353 A1344 A1341:A1342 A1332 A1316 A1313:A1314 A1304 A1301:A1302 A1292 A1290 A1281 A1268 A1254 A1240 A1227 A1204:A1208 A1210 A1558 A1552:A1556 A1569 A1583 A1578:A1581">
      <formula1>0</formula1>
    </dataValidation>
    <dataValidation type="list" allowBlank="1" showInputMessage="1" showErrorMessage="1" sqref="C1543 C1567 C1532:C1541 C602:C621 C762:C771 C1130:C1140 C1013:C1015 C891:C895 C1186:C1194 C1151:C1157 C1052:C1053 C1000:C1002 C985:C989 C927:C941 C1448:C1461 C1277:C1279 C1236:C1238 C1263:C1266 C577:C591 C824:C836 C1523 C1421:C1437 C1511 C1168:C1175 C649:C688 C815 C811:C813 C802 C797:C800 C788 C782:C786 C773 C753 C743:C751 C734 C721:C732 C712 C690 C640 C632:C638 C623 C593 C568 C144:C153 C531:C566 C522 C482:C520 C473 C432:C471 C423 C378:C421 C369 C312:C367 C303 C276:C301 C267 C193 C202:C227 C164:C191 C155 C135 C123:C133 C114 C95 C52:C56 C28 C37:C41 C43 C58 C67:C71 C73 C22:C26 C82:C93 C229 C104:C112 C238:C265 C699:C710 C838 C855 C864:C867 C847:C853 C869 C882 C897 C906:C916 C878:C880 C918 C943 C952:C959 C961 C970:C974 C976 C991 C1004 C1017 C1029 C1038:C1041 C1043 C1026:C1027 C1055 C1064 C1066 C1075 C1077 C1086 C1088 C1097 C1099 C1108 C1110 C1119 C1121 C1142 C1159 C1177 C1520:C1521 C1486 C1472:C1484 C1495:C1509 C1463 C1325:C1330 C1439 C1219:C1225 C1249:C1252 C1412 C1410 C1401 C1398:C1399 C1389 C1386:C1387 C1377 C1375 C1366 C1364 C1355 C1353 C1344 C1341:C1342 C1332 C1316 C1313:C1314 C1304 C1301:C1302 C1292 C1290 C1281 C1268 C1254 C1240 C1227 C1204:C1208 C1210 C1558 C1552:C1556 C1569 C1583 C1578:C1581">
      <formula1>UnidadesList</formula1>
    </dataValidation>
    <dataValidation type="decimal" operator="greaterThan" allowBlank="1" showInputMessage="1" showErrorMessage="1" sqref="D1543:E1543 D1567:E1567 D1532:E1541 D602:E621 D762:E771 D1130:E1140 D1013:E1015 D891:E895 D1186:E1194 D1151:E1157 D1026:E1027 D1000:E1002 D985:E989 D927:E941 D1448:E1461 D1277:E1279 D1236:E1238 D1263:E1266 D577:E591 D824:E836 D1523:E1523 D1421:E1437 D1511:E1511 D1168:E1175 D649:E688 D815:E815 D811:E813 D802:E802 D797:E800 D788:E788 D782:E786 D773:E773 D753:E753 D743:E751 D734:E734 D721:E732 D712:E712 D690:E690 D640:E640 D632:E638 D623:E623 D593:E593 D568:E568 D144:E153 D531:E566 D522:E522 D482:E520 D473:E473 D432:E471 D423:E423 D378:E421 D369:E369 D312:E367 D303:E303 D276:E301 D267:E267 D193:E193 D202:E227 D164:E191 D155:E155 D135:E135 D123:E133 D114:E114 D95:E95 D52:E56 D28:E28 D37:E41 D43:E43 D58:E58 D67:E71 D73:E73 D22:E26 D82:E93 D229:E229 D104:E112 D238:E265 D699:E710 D838:E838 D855:E855 D864:E867 D847:E853 D869:E869 D882:E882 D897:E897 D906:E916 D878:E880 D918:E918 D943:E943 D952:E959 D961:E961 D970:E974 D976:E976 D991:E991 D1004:E1004 D1017:E1017 D1029:E1029 D1038:E1041 D1043:E1043 D1052:E1053 D1055:E1055 D1064:E1064 D1066:E1066 D1075:E1075 D1077:E1077 D1086:E1086 D1088:E1088 D1097:E1097 D1099:E1099 D1108:E1108 D1110:E1110 D1119:E1119 D1121:E1121 D1142:E1142 D1159:E1159 D1177:E1177 D1520:E1521 D1486:E1486 D1472:E1484 D1495:E1509 D1463:E1463 D1325:E1330 D1439:E1439 D1219:E1225 D1249:E1252 D1412:E1412 D1410:E1410 D1401:E1401 D1398:E1399 D1389:E1389 D1386:E1387 D1377:E1377 D1375:E1375 D1366:E1366 D1364:E1364 D1355:E1355 D1353:E1353 D1344:E1344 D1341:E1342 D1332:E1332 D1316:E1316 D1313:E1314 D1304:E1304 D1301:E1302 D1292:E1292 D1290:E1290 D1281:E1281 D1268:E1268 D1254:E1254 D1240:E1240 D1227:E1227 D1204:E1208 D1210:E1210 D1558:E1558 D1552:E1556 D1569:E1569 D1583:E1583 D1578:E1581">
      <formula1>0</formula1>
    </dataValidation>
    <dataValidation type="list" allowBlank="1" showInputMessage="1" showErrorMessage="1" sqref="F1546 F1526 F1514 F196 F818 F805 F791 F776 F756 F737 F715 F693 F643 F626 F596 F571 F525 F476 F426 F372 F306 F270 F158 F138 F117 F98 F31 F46 F61 F76 F16 F232 F841 F858 F872 F885 F900 F921 F946 F964 F979 F994 F1007 F1020 F1032 F1046 F1058 F1069 F1080 F1091 F1102 F1113 F1124 F1145 F1162 F1180 F1489 F1466 F1442 F1415 F1404 F1392 F1380 F1369 F1358 F1347 F1335 F1319 F1307 F1295 F1284 F1271 F1257 F1243 F1230 F1213 F1198 F1561 F1572">
      <formula1>IF(INDIRECT(ADDRESS(ROW()+1,COLUMN(),4))="",RegionList,INDEX(RegionColumn,MATCH(INDIRECT(ADDRESS(ROW()+1,COLUMN(),4)),ProvinciaList,0)))</formula1>
    </dataValidation>
    <dataValidation type="list" allowBlank="1" showInputMessage="1" showErrorMessage="1" sqref="F1547 F1527 F1515 F197 F819 F806 F792 F777 F757 F738 F716 F694 F644 F627 F597 F572 F526 F477 F427 F373 F307 F271 F159 F139 F118 F99 F32 F47 F62 F77 F17 F233 F842 F859 F873 F886 F901 F922 F947 F965 F980 F995 F1008 F1021 F1033 F1047 F1059 F1070 F1081 F1092 F1103 F1114 F1125 F1146 F1163 F1181 F1490 F1467 F1443 F1416 F1405 F1393 F1381 F1370 F1359 F1348 F1336 F1320 F1308 F1296 F1285 F1272 F1258 F1244 F1231 F1214 F1199 F1562 F157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48 F1528 F1516 F198 F820 F807 F793 F778 F758 F739 F717 F695 F645 F628 F598 F573 F527 F478 F428 F374 F308 F272 F160 F140 F119 F100 F33 F48 F63 F78 F18 F234 F843 F860 F874 F887 F902 F923 F948 F966 F981 F996 F1009 F1022 F1034 F1048 F1060 F1071 F1082 F1093 F1104 F1115 F1126 F1147 F1164 F1182 F1491 F1468 F1444 F1417 F1406 F1394 F1382 F1371 F1360 F1349 F1337 F1321 F1309 F1297 F1286 F1273 F1259 F1245 F1232 F1215 F1200 F1563 F157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49 F1529 F1517 F199 F821 F808 F794 F779 F759 F740 F718 F696 F646 F629 F599 F574 F528 F479 F429 F375 F309 F273 F161 F141 F120 F101 F34 F49 F64 F79 F19 F235 F844 F861 F875 F888 F903 F924 F949 F967 F982 F997 F1010 F1023 F1035 F1049 F1061 F1072 F1083 F1094 F1105 F1116 F1127 F1148 F1165 F1183 F1492 F1469 F1445 F1418 F1407 F1395 F1383 F1372 F1361 F1350 F1338 F1322 F1310 F1298 F1287 F1274 F1260 F1246 F1233 F1216 F1201 F1564 F1575">
      <formula1>OFFSET(MunicipioStart,MATCH(INDIRECT(ADDRESS(ROW()-1,COLUMN(),4)),MunicipioColumn,0)-1,1,COUNTIF(MunicipioColumn,INDIRECT(ADDRESS(ROW()-1,COLUMN(),4))),1)</formula1>
    </dataValidation>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s>
  <pageMargins left="0.28999999999999998" right="0.17" top="0.28999999999999998" bottom="0.26" header="0.3" footer="0.3"/>
  <pageSetup scale="9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13</xdr:row>
                    <xdr:rowOff>0</xdr:rowOff>
                  </from>
                  <to>
                    <xdr:col>7</xdr:col>
                    <xdr:colOff>0</xdr:colOff>
                    <xdr:row>13</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13</xdr:row>
                    <xdr:rowOff>0</xdr:rowOff>
                  </from>
                  <to>
                    <xdr:col>7</xdr:col>
                    <xdr:colOff>0</xdr:colOff>
                    <xdr:row>13</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13</xdr:row>
                    <xdr:rowOff>0</xdr:rowOff>
                  </from>
                  <to>
                    <xdr:col>7</xdr:col>
                    <xdr:colOff>0</xdr:colOff>
                    <xdr:row>13</xdr:row>
                    <xdr:rowOff>0</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1585</xdr:row>
                    <xdr:rowOff>0</xdr:rowOff>
                  </from>
                  <to>
                    <xdr:col>1</xdr:col>
                    <xdr:colOff>333375</xdr:colOff>
                    <xdr:row>1587</xdr:row>
                    <xdr:rowOff>19050</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14" r:id="rId10" name="Button 1050">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15" r:id="rId11" name="Button 1051">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16" r:id="rId12" name="Button 1052">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17" r:id="rId13" name="Button 1053">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18" r:id="rId14" name="Button 1054">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19" r:id="rId15" name="Button 1055">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20" r:id="rId16" name="Button 1056">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21" r:id="rId17" name="Button 1057">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22" r:id="rId18" name="Button 1058">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23" r:id="rId19" name="Button 1059">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24" r:id="rId20" name="Button 1060">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25" r:id="rId21" name="Button 1061">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26" r:id="rId22" name="Button 1062">
              <controlPr locked="0" defaultSize="0" print="0" autoFill="0" autoPict="0" macro="[0]!Sheet1.deleteRow">
                <anchor moveWithCells="1" sizeWithCells="1">
                  <from>
                    <xdr:col>6</xdr:col>
                    <xdr:colOff>0</xdr:colOff>
                    <xdr:row>13</xdr:row>
                    <xdr:rowOff>0</xdr:rowOff>
                  </from>
                  <to>
                    <xdr:col>10</xdr:col>
                    <xdr:colOff>0</xdr:colOff>
                    <xdr:row>13</xdr:row>
                    <xdr:rowOff>0</xdr:rowOff>
                  </to>
                </anchor>
              </controlPr>
            </control>
          </mc:Choice>
        </mc:AlternateContent>
        <mc:AlternateContent xmlns:mc="http://schemas.openxmlformats.org/markup-compatibility/2006">
          <mc:Choice Requires="x14">
            <control shapeId="12347" r:id="rId23" name="Button 1083">
              <controlPr locked="0" defaultSize="0" print="0" autoFill="0" autoPict="0" macro="[0]!Sheet1.InsertNewTableRow">
                <anchor moveWithCells="1" sizeWithCells="1">
                  <from>
                    <xdr:col>6</xdr:col>
                    <xdr:colOff>0</xdr:colOff>
                    <xdr:row>20</xdr:row>
                    <xdr:rowOff>0</xdr:rowOff>
                  </from>
                  <to>
                    <xdr:col>10</xdr:col>
                    <xdr:colOff>0</xdr:colOff>
                    <xdr:row>21</xdr:row>
                    <xdr:rowOff>0</xdr:rowOff>
                  </to>
                </anchor>
              </controlPr>
            </control>
          </mc:Choice>
        </mc:AlternateContent>
        <mc:AlternateContent xmlns:mc="http://schemas.openxmlformats.org/markup-compatibility/2006">
          <mc:Choice Requires="x14">
            <control shapeId="12348" r:id="rId24" name="Button 1084">
              <controlPr locked="0" defaultSize="0" print="0" autoFill="0" autoPict="0" macro="[0]!Sheet1.deleteRow">
                <anchor moveWithCells="1" sizeWithCells="1">
                  <from>
                    <xdr:col>6</xdr:col>
                    <xdr:colOff>0</xdr:colOff>
                    <xdr:row>21</xdr:row>
                    <xdr:rowOff>0</xdr:rowOff>
                  </from>
                  <to>
                    <xdr:col>10</xdr:col>
                    <xdr:colOff>0</xdr:colOff>
                    <xdr:row>21</xdr:row>
                    <xdr:rowOff>0</xdr:rowOff>
                  </to>
                </anchor>
              </controlPr>
            </control>
          </mc:Choice>
        </mc:AlternateContent>
        <mc:AlternateContent xmlns:mc="http://schemas.openxmlformats.org/markup-compatibility/2006">
          <mc:Choice Requires="x14">
            <control shapeId="12349" r:id="rId25" name="Button 1085">
              <controlPr locked="0" defaultSize="0" print="0" autoFill="0" autoPict="0" macro="[0]!Sheet1.deleteProcedure">
                <anchor moveWithCells="1" sizeWithCells="1">
                  <from>
                    <xdr:col>6</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12351" r:id="rId26" name="Button 1087">
              <controlPr locked="0" defaultSize="0" print="0" autoFill="0" autoPict="0" macro="[0]!Sheet1.deleteRow">
                <anchor moveWithCells="1" sizeWithCells="1">
                  <from>
                    <xdr:col>5</xdr:col>
                    <xdr:colOff>1609725</xdr:colOff>
                    <xdr:row>21</xdr:row>
                    <xdr:rowOff>0</xdr:rowOff>
                  </from>
                  <to>
                    <xdr:col>6</xdr:col>
                    <xdr:colOff>752475</xdr:colOff>
                    <xdr:row>21</xdr:row>
                    <xdr:rowOff>123825</xdr:rowOff>
                  </to>
                </anchor>
              </controlPr>
            </control>
          </mc:Choice>
        </mc:AlternateContent>
        <mc:AlternateContent xmlns:mc="http://schemas.openxmlformats.org/markup-compatibility/2006">
          <mc:Choice Requires="x14">
            <control shapeId="12352" r:id="rId27" name="Button 1088">
              <controlPr locked="0" defaultSize="0" print="0" autoFill="0" autoPict="0" macro="[0]!Sheet1.deleteRow">
                <anchor moveWithCells="1" sizeWithCells="1">
                  <from>
                    <xdr:col>5</xdr:col>
                    <xdr:colOff>1609725</xdr:colOff>
                    <xdr:row>21</xdr:row>
                    <xdr:rowOff>123825</xdr:rowOff>
                  </from>
                  <to>
                    <xdr:col>6</xdr:col>
                    <xdr:colOff>752475</xdr:colOff>
                    <xdr:row>22</xdr:row>
                    <xdr:rowOff>123825</xdr:rowOff>
                  </to>
                </anchor>
              </controlPr>
            </control>
          </mc:Choice>
        </mc:AlternateContent>
        <mc:AlternateContent xmlns:mc="http://schemas.openxmlformats.org/markup-compatibility/2006">
          <mc:Choice Requires="x14">
            <control shapeId="12353" r:id="rId28" name="Button 1089">
              <controlPr locked="0" defaultSize="0" print="0" autoFill="0" autoPict="0" macro="[0]!Sheet1.deleteRow">
                <anchor moveWithCells="1" sizeWithCells="1">
                  <from>
                    <xdr:col>5</xdr:col>
                    <xdr:colOff>1609725</xdr:colOff>
                    <xdr:row>22</xdr:row>
                    <xdr:rowOff>123825</xdr:rowOff>
                  </from>
                  <to>
                    <xdr:col>6</xdr:col>
                    <xdr:colOff>752475</xdr:colOff>
                    <xdr:row>23</xdr:row>
                    <xdr:rowOff>114300</xdr:rowOff>
                  </to>
                </anchor>
              </controlPr>
            </control>
          </mc:Choice>
        </mc:AlternateContent>
        <mc:AlternateContent xmlns:mc="http://schemas.openxmlformats.org/markup-compatibility/2006">
          <mc:Choice Requires="x14">
            <control shapeId="12354" r:id="rId29" name="Button 1090">
              <controlPr locked="0" defaultSize="0" print="0" autoFill="0" autoPict="0" macro="[0]!Sheet1.deleteRow">
                <anchor moveWithCells="1" sizeWithCells="1">
                  <from>
                    <xdr:col>5</xdr:col>
                    <xdr:colOff>1609725</xdr:colOff>
                    <xdr:row>23</xdr:row>
                    <xdr:rowOff>123825</xdr:rowOff>
                  </from>
                  <to>
                    <xdr:col>6</xdr:col>
                    <xdr:colOff>752475</xdr:colOff>
                    <xdr:row>24</xdr:row>
                    <xdr:rowOff>114300</xdr:rowOff>
                  </to>
                </anchor>
              </controlPr>
            </control>
          </mc:Choice>
        </mc:AlternateContent>
        <mc:AlternateContent xmlns:mc="http://schemas.openxmlformats.org/markup-compatibility/2006">
          <mc:Choice Requires="x14">
            <control shapeId="12355" r:id="rId30" name="Button 1091">
              <controlPr locked="0" defaultSize="0" print="0" autoFill="0" autoPict="0" macro="[0]!Sheet1.deleteRow">
                <anchor moveWithCells="1" sizeWithCells="1">
                  <from>
                    <xdr:col>5</xdr:col>
                    <xdr:colOff>1609725</xdr:colOff>
                    <xdr:row>24</xdr:row>
                    <xdr:rowOff>114300</xdr:rowOff>
                  </from>
                  <to>
                    <xdr:col>6</xdr:col>
                    <xdr:colOff>752475</xdr:colOff>
                    <xdr:row>25</xdr:row>
                    <xdr:rowOff>114300</xdr:rowOff>
                  </to>
                </anchor>
              </controlPr>
            </control>
          </mc:Choice>
        </mc:AlternateContent>
        <mc:AlternateContent xmlns:mc="http://schemas.openxmlformats.org/markup-compatibility/2006">
          <mc:Choice Requires="x14">
            <control shapeId="12374" r:id="rId31" name="Button 1110">
              <controlPr locked="0" defaultSize="0" print="0" autoFill="0" autoPict="0" macro="[0]!Sheet1.InsertNewTableRow">
                <anchor moveWithCells="1" sizeWithCells="1">
                  <from>
                    <xdr:col>5</xdr:col>
                    <xdr:colOff>1609725</xdr:colOff>
                    <xdr:row>34</xdr:row>
                    <xdr:rowOff>95250</xdr:rowOff>
                  </from>
                  <to>
                    <xdr:col>6</xdr:col>
                    <xdr:colOff>752475</xdr:colOff>
                    <xdr:row>35</xdr:row>
                    <xdr:rowOff>95250</xdr:rowOff>
                  </to>
                </anchor>
              </controlPr>
            </control>
          </mc:Choice>
        </mc:AlternateContent>
        <mc:AlternateContent xmlns:mc="http://schemas.openxmlformats.org/markup-compatibility/2006">
          <mc:Choice Requires="x14">
            <control shapeId="12375" r:id="rId32" name="Button 1111">
              <controlPr locked="0" defaultSize="0" print="0" autoFill="0" autoPict="0" macro="[0]!Sheet1.deleteRow">
                <anchor moveWithCells="1" sizeWithCells="1">
                  <from>
                    <xdr:col>5</xdr:col>
                    <xdr:colOff>1609725</xdr:colOff>
                    <xdr:row>35</xdr:row>
                    <xdr:rowOff>95250</xdr:rowOff>
                  </from>
                  <to>
                    <xdr:col>6</xdr:col>
                    <xdr:colOff>752475</xdr:colOff>
                    <xdr:row>36</xdr:row>
                    <xdr:rowOff>95250</xdr:rowOff>
                  </to>
                </anchor>
              </controlPr>
            </control>
          </mc:Choice>
        </mc:AlternateContent>
        <mc:AlternateContent xmlns:mc="http://schemas.openxmlformats.org/markup-compatibility/2006">
          <mc:Choice Requires="x14">
            <control shapeId="12376" r:id="rId33" name="Button 1112">
              <controlPr locked="0" defaultSize="0" print="0" autoFill="0" autoPict="0" macro="[0]!Sheet1.deleteProcedure">
                <anchor moveWithCells="1" sizeWithCells="1">
                  <from>
                    <xdr:col>5</xdr:col>
                    <xdr:colOff>1609725</xdr:colOff>
                    <xdr:row>27</xdr:row>
                    <xdr:rowOff>114300</xdr:rowOff>
                  </from>
                  <to>
                    <xdr:col>6</xdr:col>
                    <xdr:colOff>752475</xdr:colOff>
                    <xdr:row>28</xdr:row>
                    <xdr:rowOff>361950</xdr:rowOff>
                  </to>
                </anchor>
              </controlPr>
            </control>
          </mc:Choice>
        </mc:AlternateContent>
        <mc:AlternateContent xmlns:mc="http://schemas.openxmlformats.org/markup-compatibility/2006">
          <mc:Choice Requires="x14">
            <control shapeId="12378" r:id="rId34" name="Button 1114">
              <controlPr locked="0" defaultSize="0" print="0" autoFill="0" autoPict="0" macro="[0]!Sheet1.deleteRow">
                <anchor moveWithCells="1" sizeWithCells="1">
                  <from>
                    <xdr:col>5</xdr:col>
                    <xdr:colOff>1609725</xdr:colOff>
                    <xdr:row>36</xdr:row>
                    <xdr:rowOff>95250</xdr:rowOff>
                  </from>
                  <to>
                    <xdr:col>6</xdr:col>
                    <xdr:colOff>752475</xdr:colOff>
                    <xdr:row>37</xdr:row>
                    <xdr:rowOff>95250</xdr:rowOff>
                  </to>
                </anchor>
              </controlPr>
            </control>
          </mc:Choice>
        </mc:AlternateContent>
        <mc:AlternateContent xmlns:mc="http://schemas.openxmlformats.org/markup-compatibility/2006">
          <mc:Choice Requires="x14">
            <control shapeId="12379" r:id="rId35" name="Button 1115">
              <controlPr locked="0" defaultSize="0" print="0" autoFill="0" autoPict="0" macro="[0]!Sheet1.deleteRow">
                <anchor moveWithCells="1" sizeWithCells="1">
                  <from>
                    <xdr:col>5</xdr:col>
                    <xdr:colOff>1609725</xdr:colOff>
                    <xdr:row>37</xdr:row>
                    <xdr:rowOff>95250</xdr:rowOff>
                  </from>
                  <to>
                    <xdr:col>6</xdr:col>
                    <xdr:colOff>752475</xdr:colOff>
                    <xdr:row>38</xdr:row>
                    <xdr:rowOff>85725</xdr:rowOff>
                  </to>
                </anchor>
              </controlPr>
            </control>
          </mc:Choice>
        </mc:AlternateContent>
        <mc:AlternateContent xmlns:mc="http://schemas.openxmlformats.org/markup-compatibility/2006">
          <mc:Choice Requires="x14">
            <control shapeId="12380" r:id="rId36" name="Button 1116">
              <controlPr locked="0" defaultSize="0" print="0" autoFill="0" autoPict="0" macro="[0]!Sheet1.deleteRow">
                <anchor moveWithCells="1" sizeWithCells="1">
                  <from>
                    <xdr:col>5</xdr:col>
                    <xdr:colOff>1609725</xdr:colOff>
                    <xdr:row>38</xdr:row>
                    <xdr:rowOff>85725</xdr:rowOff>
                  </from>
                  <to>
                    <xdr:col>6</xdr:col>
                    <xdr:colOff>752475</xdr:colOff>
                    <xdr:row>39</xdr:row>
                    <xdr:rowOff>85725</xdr:rowOff>
                  </to>
                </anchor>
              </controlPr>
            </control>
          </mc:Choice>
        </mc:AlternateContent>
        <mc:AlternateContent xmlns:mc="http://schemas.openxmlformats.org/markup-compatibility/2006">
          <mc:Choice Requires="x14">
            <control shapeId="12381" r:id="rId37" name="Button 1117">
              <controlPr locked="0" defaultSize="0" print="0" autoFill="0" autoPict="0" macro="[0]!Sheet1.deleteRow">
                <anchor moveWithCells="1" sizeWithCells="1">
                  <from>
                    <xdr:col>5</xdr:col>
                    <xdr:colOff>1609725</xdr:colOff>
                    <xdr:row>39</xdr:row>
                    <xdr:rowOff>85725</xdr:rowOff>
                  </from>
                  <to>
                    <xdr:col>6</xdr:col>
                    <xdr:colOff>752475</xdr:colOff>
                    <xdr:row>40</xdr:row>
                    <xdr:rowOff>85725</xdr:rowOff>
                  </to>
                </anchor>
              </controlPr>
            </control>
          </mc:Choice>
        </mc:AlternateContent>
        <mc:AlternateContent xmlns:mc="http://schemas.openxmlformats.org/markup-compatibility/2006">
          <mc:Choice Requires="x14">
            <control shapeId="12400" r:id="rId38" name="Button 1136">
              <controlPr locked="0" defaultSize="0" print="0" autoFill="0" autoPict="0" macro="[0]!Sheet1.InsertNewTableRow">
                <anchor moveWithCells="1" sizeWithCells="1">
                  <from>
                    <xdr:col>5</xdr:col>
                    <xdr:colOff>1609725</xdr:colOff>
                    <xdr:row>49</xdr:row>
                    <xdr:rowOff>66675</xdr:rowOff>
                  </from>
                  <to>
                    <xdr:col>6</xdr:col>
                    <xdr:colOff>752475</xdr:colOff>
                    <xdr:row>50</xdr:row>
                    <xdr:rowOff>66675</xdr:rowOff>
                  </to>
                </anchor>
              </controlPr>
            </control>
          </mc:Choice>
        </mc:AlternateContent>
        <mc:AlternateContent xmlns:mc="http://schemas.openxmlformats.org/markup-compatibility/2006">
          <mc:Choice Requires="x14">
            <control shapeId="12401" r:id="rId39" name="Button 1137">
              <controlPr locked="0" defaultSize="0" print="0" autoFill="0" autoPict="0" macro="[0]!Sheet1.deleteRow">
                <anchor moveWithCells="1" sizeWithCells="1">
                  <from>
                    <xdr:col>5</xdr:col>
                    <xdr:colOff>1609725</xdr:colOff>
                    <xdr:row>50</xdr:row>
                    <xdr:rowOff>66675</xdr:rowOff>
                  </from>
                  <to>
                    <xdr:col>6</xdr:col>
                    <xdr:colOff>752475</xdr:colOff>
                    <xdr:row>51</xdr:row>
                    <xdr:rowOff>57150</xdr:rowOff>
                  </to>
                </anchor>
              </controlPr>
            </control>
          </mc:Choice>
        </mc:AlternateContent>
        <mc:AlternateContent xmlns:mc="http://schemas.openxmlformats.org/markup-compatibility/2006">
          <mc:Choice Requires="x14">
            <control shapeId="12402" r:id="rId40" name="Button 1138">
              <controlPr locked="0" defaultSize="0" print="0" autoFill="0" autoPict="0" macro="[0]!Sheet1.deleteProcedure">
                <anchor moveWithCells="1" sizeWithCells="1">
                  <from>
                    <xdr:col>5</xdr:col>
                    <xdr:colOff>1609725</xdr:colOff>
                    <xdr:row>42</xdr:row>
                    <xdr:rowOff>85725</xdr:rowOff>
                  </from>
                  <to>
                    <xdr:col>6</xdr:col>
                    <xdr:colOff>752475</xdr:colOff>
                    <xdr:row>43</xdr:row>
                    <xdr:rowOff>333375</xdr:rowOff>
                  </to>
                </anchor>
              </controlPr>
            </control>
          </mc:Choice>
        </mc:AlternateContent>
        <mc:AlternateContent xmlns:mc="http://schemas.openxmlformats.org/markup-compatibility/2006">
          <mc:Choice Requires="x14">
            <control shapeId="12404" r:id="rId41" name="Button 1140">
              <controlPr locked="0" defaultSize="0" print="0" autoFill="0" autoPict="0" macro="[0]!Sheet1.deleteRow">
                <anchor moveWithCells="1" sizeWithCells="1">
                  <from>
                    <xdr:col>5</xdr:col>
                    <xdr:colOff>1609725</xdr:colOff>
                    <xdr:row>51</xdr:row>
                    <xdr:rowOff>57150</xdr:rowOff>
                  </from>
                  <to>
                    <xdr:col>6</xdr:col>
                    <xdr:colOff>752475</xdr:colOff>
                    <xdr:row>52</xdr:row>
                    <xdr:rowOff>57150</xdr:rowOff>
                  </to>
                </anchor>
              </controlPr>
            </control>
          </mc:Choice>
        </mc:AlternateContent>
        <mc:AlternateContent xmlns:mc="http://schemas.openxmlformats.org/markup-compatibility/2006">
          <mc:Choice Requires="x14">
            <control shapeId="12405" r:id="rId42" name="Button 1141">
              <controlPr locked="0" defaultSize="0" print="0" autoFill="0" autoPict="0" macro="[0]!Sheet1.deleteRow">
                <anchor moveWithCells="1" sizeWithCells="1">
                  <from>
                    <xdr:col>5</xdr:col>
                    <xdr:colOff>1609725</xdr:colOff>
                    <xdr:row>52</xdr:row>
                    <xdr:rowOff>57150</xdr:rowOff>
                  </from>
                  <to>
                    <xdr:col>6</xdr:col>
                    <xdr:colOff>752475</xdr:colOff>
                    <xdr:row>53</xdr:row>
                    <xdr:rowOff>57150</xdr:rowOff>
                  </to>
                </anchor>
              </controlPr>
            </control>
          </mc:Choice>
        </mc:AlternateContent>
        <mc:AlternateContent xmlns:mc="http://schemas.openxmlformats.org/markup-compatibility/2006">
          <mc:Choice Requires="x14">
            <control shapeId="12406" r:id="rId43" name="Button 1142">
              <controlPr locked="0" defaultSize="0" print="0" autoFill="0" autoPict="0" macro="[0]!Sheet1.deleteRow">
                <anchor moveWithCells="1" sizeWithCells="1">
                  <from>
                    <xdr:col>5</xdr:col>
                    <xdr:colOff>1609725</xdr:colOff>
                    <xdr:row>53</xdr:row>
                    <xdr:rowOff>57150</xdr:rowOff>
                  </from>
                  <to>
                    <xdr:col>6</xdr:col>
                    <xdr:colOff>752475</xdr:colOff>
                    <xdr:row>54</xdr:row>
                    <xdr:rowOff>57150</xdr:rowOff>
                  </to>
                </anchor>
              </controlPr>
            </control>
          </mc:Choice>
        </mc:AlternateContent>
        <mc:AlternateContent xmlns:mc="http://schemas.openxmlformats.org/markup-compatibility/2006">
          <mc:Choice Requires="x14">
            <control shapeId="12407" r:id="rId44" name="Button 1143">
              <controlPr locked="0" defaultSize="0" print="0" autoFill="0" autoPict="0" macro="[0]!Sheet1.deleteRow">
                <anchor moveWithCells="1" sizeWithCells="1">
                  <from>
                    <xdr:col>5</xdr:col>
                    <xdr:colOff>1609725</xdr:colOff>
                    <xdr:row>54</xdr:row>
                    <xdr:rowOff>57150</xdr:rowOff>
                  </from>
                  <to>
                    <xdr:col>6</xdr:col>
                    <xdr:colOff>752475</xdr:colOff>
                    <xdr:row>55</xdr:row>
                    <xdr:rowOff>57150</xdr:rowOff>
                  </to>
                </anchor>
              </controlPr>
            </control>
          </mc:Choice>
        </mc:AlternateContent>
        <mc:AlternateContent xmlns:mc="http://schemas.openxmlformats.org/markup-compatibility/2006">
          <mc:Choice Requires="x14">
            <control shapeId="12409" r:id="rId45" name="Button 1145">
              <controlPr locked="0" defaultSize="0" print="0" autoFill="0" autoPict="0" macro="[0]!Sheet1.deleteRow">
                <anchor moveWithCells="1" sizeWithCells="1">
                  <from>
                    <xdr:col>5</xdr:col>
                    <xdr:colOff>1609725</xdr:colOff>
                    <xdr:row>13</xdr:row>
                    <xdr:rowOff>0</xdr:rowOff>
                  </from>
                  <to>
                    <xdr:col>6</xdr:col>
                    <xdr:colOff>752475</xdr:colOff>
                    <xdr:row>13</xdr:row>
                    <xdr:rowOff>0</xdr:rowOff>
                  </to>
                </anchor>
              </controlPr>
            </control>
          </mc:Choice>
        </mc:AlternateContent>
        <mc:AlternateContent xmlns:mc="http://schemas.openxmlformats.org/markup-compatibility/2006">
          <mc:Choice Requires="x14">
            <control shapeId="12428" r:id="rId46" name="Button 1164">
              <controlPr locked="0" defaultSize="0" print="0" autoFill="0" autoPict="0" macro="[0]!Sheet1.InsertNewTableRow">
                <anchor moveWithCells="1" sizeWithCells="1">
                  <from>
                    <xdr:col>5</xdr:col>
                    <xdr:colOff>1609725</xdr:colOff>
                    <xdr:row>64</xdr:row>
                    <xdr:rowOff>66675</xdr:rowOff>
                  </from>
                  <to>
                    <xdr:col>6</xdr:col>
                    <xdr:colOff>752475</xdr:colOff>
                    <xdr:row>65</xdr:row>
                    <xdr:rowOff>57150</xdr:rowOff>
                  </to>
                </anchor>
              </controlPr>
            </control>
          </mc:Choice>
        </mc:AlternateContent>
        <mc:AlternateContent xmlns:mc="http://schemas.openxmlformats.org/markup-compatibility/2006">
          <mc:Choice Requires="x14">
            <control shapeId="12429" r:id="rId47" name="Button 1165">
              <controlPr locked="0" defaultSize="0" print="0" autoFill="0" autoPict="0" macro="[0]!Sheet1.deleteRow">
                <anchor moveWithCells="1" sizeWithCells="1">
                  <from>
                    <xdr:col>5</xdr:col>
                    <xdr:colOff>1609725</xdr:colOff>
                    <xdr:row>65</xdr:row>
                    <xdr:rowOff>57150</xdr:rowOff>
                  </from>
                  <to>
                    <xdr:col>6</xdr:col>
                    <xdr:colOff>752475</xdr:colOff>
                    <xdr:row>66</xdr:row>
                    <xdr:rowOff>57150</xdr:rowOff>
                  </to>
                </anchor>
              </controlPr>
            </control>
          </mc:Choice>
        </mc:AlternateContent>
        <mc:AlternateContent xmlns:mc="http://schemas.openxmlformats.org/markup-compatibility/2006">
          <mc:Choice Requires="x14">
            <control shapeId="12430" r:id="rId48" name="Button 1166">
              <controlPr locked="0" defaultSize="0" print="0" autoFill="0" autoPict="0" macro="[0]!Sheet1.deleteProcedure">
                <anchor moveWithCells="1" sizeWithCells="1">
                  <from>
                    <xdr:col>5</xdr:col>
                    <xdr:colOff>1609725</xdr:colOff>
                    <xdr:row>57</xdr:row>
                    <xdr:rowOff>76200</xdr:rowOff>
                  </from>
                  <to>
                    <xdr:col>6</xdr:col>
                    <xdr:colOff>752475</xdr:colOff>
                    <xdr:row>58</xdr:row>
                    <xdr:rowOff>333375</xdr:rowOff>
                  </to>
                </anchor>
              </controlPr>
            </control>
          </mc:Choice>
        </mc:AlternateContent>
        <mc:AlternateContent xmlns:mc="http://schemas.openxmlformats.org/markup-compatibility/2006">
          <mc:Choice Requires="x14">
            <control shapeId="12431" r:id="rId49" name="Button 1167">
              <controlPr locked="0" defaultSize="0" print="0" autoFill="0" autoPict="0" macro="[0]!Sheet1.deleteRow">
                <anchor moveWithCells="1" sizeWithCells="1">
                  <from>
                    <xdr:col>5</xdr:col>
                    <xdr:colOff>1609725</xdr:colOff>
                    <xdr:row>66</xdr:row>
                    <xdr:rowOff>57150</xdr:rowOff>
                  </from>
                  <to>
                    <xdr:col>6</xdr:col>
                    <xdr:colOff>752475</xdr:colOff>
                    <xdr:row>67</xdr:row>
                    <xdr:rowOff>57150</xdr:rowOff>
                  </to>
                </anchor>
              </controlPr>
            </control>
          </mc:Choice>
        </mc:AlternateContent>
        <mc:AlternateContent xmlns:mc="http://schemas.openxmlformats.org/markup-compatibility/2006">
          <mc:Choice Requires="x14">
            <control shapeId="12432" r:id="rId50" name="Button 1168">
              <controlPr locked="0" defaultSize="0" print="0" autoFill="0" autoPict="0" macro="[0]!Sheet1.deleteRow">
                <anchor moveWithCells="1" sizeWithCells="1">
                  <from>
                    <xdr:col>5</xdr:col>
                    <xdr:colOff>1609725</xdr:colOff>
                    <xdr:row>67</xdr:row>
                    <xdr:rowOff>57150</xdr:rowOff>
                  </from>
                  <to>
                    <xdr:col>6</xdr:col>
                    <xdr:colOff>752475</xdr:colOff>
                    <xdr:row>68</xdr:row>
                    <xdr:rowOff>57150</xdr:rowOff>
                  </to>
                </anchor>
              </controlPr>
            </control>
          </mc:Choice>
        </mc:AlternateContent>
        <mc:AlternateContent xmlns:mc="http://schemas.openxmlformats.org/markup-compatibility/2006">
          <mc:Choice Requires="x14">
            <control shapeId="12433" r:id="rId51" name="Button 1169">
              <controlPr locked="0" defaultSize="0" print="0" autoFill="0" autoPict="0" macro="[0]!Sheet1.deleteRow">
                <anchor moveWithCells="1" sizeWithCells="1">
                  <from>
                    <xdr:col>5</xdr:col>
                    <xdr:colOff>1609725</xdr:colOff>
                    <xdr:row>68</xdr:row>
                    <xdr:rowOff>57150</xdr:rowOff>
                  </from>
                  <to>
                    <xdr:col>6</xdr:col>
                    <xdr:colOff>752475</xdr:colOff>
                    <xdr:row>69</xdr:row>
                    <xdr:rowOff>57150</xdr:rowOff>
                  </to>
                </anchor>
              </controlPr>
            </control>
          </mc:Choice>
        </mc:AlternateContent>
        <mc:AlternateContent xmlns:mc="http://schemas.openxmlformats.org/markup-compatibility/2006">
          <mc:Choice Requires="x14">
            <control shapeId="12434" r:id="rId52" name="Button 1170">
              <controlPr locked="0" defaultSize="0" print="0" autoFill="0" autoPict="0" macro="[0]!Sheet1.deleteRow">
                <anchor moveWithCells="1" sizeWithCells="1">
                  <from>
                    <xdr:col>5</xdr:col>
                    <xdr:colOff>1609725</xdr:colOff>
                    <xdr:row>69</xdr:row>
                    <xdr:rowOff>57150</xdr:rowOff>
                  </from>
                  <to>
                    <xdr:col>6</xdr:col>
                    <xdr:colOff>752475</xdr:colOff>
                    <xdr:row>70</xdr:row>
                    <xdr:rowOff>47625</xdr:rowOff>
                  </to>
                </anchor>
              </controlPr>
            </control>
          </mc:Choice>
        </mc:AlternateContent>
        <mc:AlternateContent xmlns:mc="http://schemas.openxmlformats.org/markup-compatibility/2006">
          <mc:Choice Requires="x14">
            <control shapeId="12454" r:id="rId53" name="Button 1190">
              <controlPr locked="0" defaultSize="0" print="0" autoFill="0" autoPict="0" macro="[0]!Sheet1.InsertNewTableRow">
                <anchor moveWithCells="1" sizeWithCells="1">
                  <from>
                    <xdr:col>5</xdr:col>
                    <xdr:colOff>1609725</xdr:colOff>
                    <xdr:row>79</xdr:row>
                    <xdr:rowOff>38100</xdr:rowOff>
                  </from>
                  <to>
                    <xdr:col>6</xdr:col>
                    <xdr:colOff>752475</xdr:colOff>
                    <xdr:row>80</xdr:row>
                    <xdr:rowOff>38100</xdr:rowOff>
                  </to>
                </anchor>
              </controlPr>
            </control>
          </mc:Choice>
        </mc:AlternateContent>
        <mc:AlternateContent xmlns:mc="http://schemas.openxmlformats.org/markup-compatibility/2006">
          <mc:Choice Requires="x14">
            <control shapeId="12455" r:id="rId54" name="Button 1191">
              <controlPr locked="0" defaultSize="0" print="0" autoFill="0" autoPict="0" macro="[0]!Sheet1.deleteRow">
                <anchor moveWithCells="1" sizeWithCells="1">
                  <from>
                    <xdr:col>5</xdr:col>
                    <xdr:colOff>1609725</xdr:colOff>
                    <xdr:row>80</xdr:row>
                    <xdr:rowOff>38100</xdr:rowOff>
                  </from>
                  <to>
                    <xdr:col>6</xdr:col>
                    <xdr:colOff>752475</xdr:colOff>
                    <xdr:row>81</xdr:row>
                    <xdr:rowOff>38100</xdr:rowOff>
                  </to>
                </anchor>
              </controlPr>
            </control>
          </mc:Choice>
        </mc:AlternateContent>
        <mc:AlternateContent xmlns:mc="http://schemas.openxmlformats.org/markup-compatibility/2006">
          <mc:Choice Requires="x14">
            <control shapeId="12456" r:id="rId55" name="Button 1192">
              <controlPr locked="0" defaultSize="0" print="0" autoFill="0" autoPict="0" macro="[0]!Sheet1.deleteProcedure">
                <anchor moveWithCells="1" sizeWithCells="1">
                  <from>
                    <xdr:col>5</xdr:col>
                    <xdr:colOff>1609725</xdr:colOff>
                    <xdr:row>72</xdr:row>
                    <xdr:rowOff>47625</xdr:rowOff>
                  </from>
                  <to>
                    <xdr:col>6</xdr:col>
                    <xdr:colOff>752475</xdr:colOff>
                    <xdr:row>73</xdr:row>
                    <xdr:rowOff>314325</xdr:rowOff>
                  </to>
                </anchor>
              </controlPr>
            </control>
          </mc:Choice>
        </mc:AlternateContent>
        <mc:AlternateContent xmlns:mc="http://schemas.openxmlformats.org/markup-compatibility/2006">
          <mc:Choice Requires="x14">
            <control shapeId="12457" r:id="rId56" name="Button 1193">
              <controlPr locked="0" defaultSize="0" print="0" autoFill="0" autoPict="0" macro="[0]!Sheet1.deleteRow">
                <anchor moveWithCells="1" sizeWithCells="1">
                  <from>
                    <xdr:col>5</xdr:col>
                    <xdr:colOff>1609725</xdr:colOff>
                    <xdr:row>81</xdr:row>
                    <xdr:rowOff>38100</xdr:rowOff>
                  </from>
                  <to>
                    <xdr:col>6</xdr:col>
                    <xdr:colOff>752475</xdr:colOff>
                    <xdr:row>82</xdr:row>
                    <xdr:rowOff>38100</xdr:rowOff>
                  </to>
                </anchor>
              </controlPr>
            </control>
          </mc:Choice>
        </mc:AlternateContent>
        <mc:AlternateContent xmlns:mc="http://schemas.openxmlformats.org/markup-compatibility/2006">
          <mc:Choice Requires="x14">
            <control shapeId="12458" r:id="rId57" name="Button 1194">
              <controlPr locked="0" defaultSize="0" print="0" autoFill="0" autoPict="0" macro="[0]!Sheet1.deleteRow">
                <anchor moveWithCells="1" sizeWithCells="1">
                  <from>
                    <xdr:col>5</xdr:col>
                    <xdr:colOff>1609725</xdr:colOff>
                    <xdr:row>82</xdr:row>
                    <xdr:rowOff>38100</xdr:rowOff>
                  </from>
                  <to>
                    <xdr:col>6</xdr:col>
                    <xdr:colOff>752475</xdr:colOff>
                    <xdr:row>83</xdr:row>
                    <xdr:rowOff>38100</xdr:rowOff>
                  </to>
                </anchor>
              </controlPr>
            </control>
          </mc:Choice>
        </mc:AlternateContent>
        <mc:AlternateContent xmlns:mc="http://schemas.openxmlformats.org/markup-compatibility/2006">
          <mc:Choice Requires="x14">
            <control shapeId="12459" r:id="rId58" name="Button 1195">
              <controlPr locked="0" defaultSize="0" print="0" autoFill="0" autoPict="0" macro="[0]!Sheet1.deleteRow">
                <anchor moveWithCells="1" sizeWithCells="1">
                  <from>
                    <xdr:col>5</xdr:col>
                    <xdr:colOff>1609725</xdr:colOff>
                    <xdr:row>83</xdr:row>
                    <xdr:rowOff>38100</xdr:rowOff>
                  </from>
                  <to>
                    <xdr:col>6</xdr:col>
                    <xdr:colOff>752475</xdr:colOff>
                    <xdr:row>84</xdr:row>
                    <xdr:rowOff>28575</xdr:rowOff>
                  </to>
                </anchor>
              </controlPr>
            </control>
          </mc:Choice>
        </mc:AlternateContent>
        <mc:AlternateContent xmlns:mc="http://schemas.openxmlformats.org/markup-compatibility/2006">
          <mc:Choice Requires="x14">
            <control shapeId="12460" r:id="rId59" name="Button 1196">
              <controlPr locked="0" defaultSize="0" print="0" autoFill="0" autoPict="0" macro="[0]!Sheet1.deleteRow">
                <anchor moveWithCells="1" sizeWithCells="1">
                  <from>
                    <xdr:col>5</xdr:col>
                    <xdr:colOff>1609725</xdr:colOff>
                    <xdr:row>84</xdr:row>
                    <xdr:rowOff>28575</xdr:rowOff>
                  </from>
                  <to>
                    <xdr:col>6</xdr:col>
                    <xdr:colOff>752475</xdr:colOff>
                    <xdr:row>85</xdr:row>
                    <xdr:rowOff>28575</xdr:rowOff>
                  </to>
                </anchor>
              </controlPr>
            </control>
          </mc:Choice>
        </mc:AlternateContent>
        <mc:AlternateContent xmlns:mc="http://schemas.openxmlformats.org/markup-compatibility/2006">
          <mc:Choice Requires="x14">
            <control shapeId="12461" r:id="rId60" name="Button 1197">
              <controlPr locked="0" defaultSize="0" print="0" autoFill="0" autoPict="0" macro="[0]!Sheet1.deleteRow">
                <anchor moveWithCells="1" sizeWithCells="1">
                  <from>
                    <xdr:col>5</xdr:col>
                    <xdr:colOff>1609725</xdr:colOff>
                    <xdr:row>85</xdr:row>
                    <xdr:rowOff>28575</xdr:rowOff>
                  </from>
                  <to>
                    <xdr:col>6</xdr:col>
                    <xdr:colOff>752475</xdr:colOff>
                    <xdr:row>86</xdr:row>
                    <xdr:rowOff>28575</xdr:rowOff>
                  </to>
                </anchor>
              </controlPr>
            </control>
          </mc:Choice>
        </mc:AlternateContent>
        <mc:AlternateContent xmlns:mc="http://schemas.openxmlformats.org/markup-compatibility/2006">
          <mc:Choice Requires="x14">
            <control shapeId="12462" r:id="rId61" name="Button 1198">
              <controlPr locked="0" defaultSize="0" print="0" autoFill="0" autoPict="0" macro="[0]!Sheet1.deleteRow">
                <anchor moveWithCells="1" sizeWithCells="1">
                  <from>
                    <xdr:col>5</xdr:col>
                    <xdr:colOff>1609725</xdr:colOff>
                    <xdr:row>86</xdr:row>
                    <xdr:rowOff>28575</xdr:rowOff>
                  </from>
                  <to>
                    <xdr:col>6</xdr:col>
                    <xdr:colOff>752475</xdr:colOff>
                    <xdr:row>87</xdr:row>
                    <xdr:rowOff>28575</xdr:rowOff>
                  </to>
                </anchor>
              </controlPr>
            </control>
          </mc:Choice>
        </mc:AlternateContent>
        <mc:AlternateContent xmlns:mc="http://schemas.openxmlformats.org/markup-compatibility/2006">
          <mc:Choice Requires="x14">
            <control shapeId="12463" r:id="rId62" name="Button 1199">
              <controlPr locked="0" defaultSize="0" print="0" autoFill="0" autoPict="0" macro="[0]!Sheet1.deleteRow">
                <anchor moveWithCells="1" sizeWithCells="1">
                  <from>
                    <xdr:col>5</xdr:col>
                    <xdr:colOff>1609725</xdr:colOff>
                    <xdr:row>87</xdr:row>
                    <xdr:rowOff>28575</xdr:rowOff>
                  </from>
                  <to>
                    <xdr:col>6</xdr:col>
                    <xdr:colOff>752475</xdr:colOff>
                    <xdr:row>88</xdr:row>
                    <xdr:rowOff>28575</xdr:rowOff>
                  </to>
                </anchor>
              </controlPr>
            </control>
          </mc:Choice>
        </mc:AlternateContent>
        <mc:AlternateContent xmlns:mc="http://schemas.openxmlformats.org/markup-compatibility/2006">
          <mc:Choice Requires="x14">
            <control shapeId="12464" r:id="rId63" name="Button 1200">
              <controlPr locked="0" defaultSize="0" print="0" autoFill="0" autoPict="0" macro="[0]!Sheet1.deleteRow">
                <anchor moveWithCells="1" sizeWithCells="1">
                  <from>
                    <xdr:col>5</xdr:col>
                    <xdr:colOff>1609725</xdr:colOff>
                    <xdr:row>88</xdr:row>
                    <xdr:rowOff>28575</xdr:rowOff>
                  </from>
                  <to>
                    <xdr:col>6</xdr:col>
                    <xdr:colOff>752475</xdr:colOff>
                    <xdr:row>89</xdr:row>
                    <xdr:rowOff>19050</xdr:rowOff>
                  </to>
                </anchor>
              </controlPr>
            </control>
          </mc:Choice>
        </mc:AlternateContent>
        <mc:AlternateContent xmlns:mc="http://schemas.openxmlformats.org/markup-compatibility/2006">
          <mc:Choice Requires="x14">
            <control shapeId="12467" r:id="rId64" name="Button 1203">
              <controlPr locked="0" defaultSize="0" print="0" autoFill="0" autoPict="0" macro="[0]!Sheet1.deleteRow">
                <anchor moveWithCells="1" sizeWithCells="1">
                  <from>
                    <xdr:col>5</xdr:col>
                    <xdr:colOff>1609725</xdr:colOff>
                    <xdr:row>89</xdr:row>
                    <xdr:rowOff>19050</xdr:rowOff>
                  </from>
                  <to>
                    <xdr:col>6</xdr:col>
                    <xdr:colOff>752475</xdr:colOff>
                    <xdr:row>90</xdr:row>
                    <xdr:rowOff>0</xdr:rowOff>
                  </to>
                </anchor>
              </controlPr>
            </control>
          </mc:Choice>
        </mc:AlternateContent>
        <mc:AlternateContent xmlns:mc="http://schemas.openxmlformats.org/markup-compatibility/2006">
          <mc:Choice Requires="x14">
            <control shapeId="12468" r:id="rId65" name="Button 1204">
              <controlPr locked="0" defaultSize="0" print="0" autoFill="0" autoPict="0" macro="[0]!Sheet1.deleteRow">
                <anchor moveWithCells="1" sizeWithCells="1">
                  <from>
                    <xdr:col>5</xdr:col>
                    <xdr:colOff>1609725</xdr:colOff>
                    <xdr:row>90</xdr:row>
                    <xdr:rowOff>0</xdr:rowOff>
                  </from>
                  <to>
                    <xdr:col>6</xdr:col>
                    <xdr:colOff>752475</xdr:colOff>
                    <xdr:row>90</xdr:row>
                    <xdr:rowOff>19050</xdr:rowOff>
                  </to>
                </anchor>
              </controlPr>
            </control>
          </mc:Choice>
        </mc:AlternateContent>
        <mc:AlternateContent xmlns:mc="http://schemas.openxmlformats.org/markup-compatibility/2006">
          <mc:Choice Requires="x14">
            <control shapeId="12470" r:id="rId66" name="Button 1206">
              <controlPr locked="0" defaultSize="0" print="0" autoFill="0" autoPict="0" macro="[0]!Sheet1.deleteRow">
                <anchor moveWithCells="1" sizeWithCells="1">
                  <from>
                    <xdr:col>5</xdr:col>
                    <xdr:colOff>1609725</xdr:colOff>
                    <xdr:row>90</xdr:row>
                    <xdr:rowOff>19050</xdr:rowOff>
                  </from>
                  <to>
                    <xdr:col>6</xdr:col>
                    <xdr:colOff>752475</xdr:colOff>
                    <xdr:row>91</xdr:row>
                    <xdr:rowOff>19050</xdr:rowOff>
                  </to>
                </anchor>
              </controlPr>
            </control>
          </mc:Choice>
        </mc:AlternateContent>
        <mc:AlternateContent xmlns:mc="http://schemas.openxmlformats.org/markup-compatibility/2006">
          <mc:Choice Requires="x14">
            <control shapeId="12472" r:id="rId67" name="Button 1208">
              <controlPr locked="0" defaultSize="0" print="0" autoFill="0" autoPict="0" macro="[0]!Sheet1.deleteRow">
                <anchor moveWithCells="1" sizeWithCells="1">
                  <from>
                    <xdr:col>5</xdr:col>
                    <xdr:colOff>1609725</xdr:colOff>
                    <xdr:row>91</xdr:row>
                    <xdr:rowOff>19050</xdr:rowOff>
                  </from>
                  <to>
                    <xdr:col>6</xdr:col>
                    <xdr:colOff>752475</xdr:colOff>
                    <xdr:row>92</xdr:row>
                    <xdr:rowOff>19050</xdr:rowOff>
                  </to>
                </anchor>
              </controlPr>
            </control>
          </mc:Choice>
        </mc:AlternateContent>
        <mc:AlternateContent xmlns:mc="http://schemas.openxmlformats.org/markup-compatibility/2006">
          <mc:Choice Requires="x14">
            <control shapeId="12492" r:id="rId68" name="Button 1228">
              <controlPr locked="0" defaultSize="0" print="0" autoFill="0" autoPict="0" macro="[0]!Sheet1.InsertNewTableRow">
                <anchor moveWithCells="1" sizeWithCells="1">
                  <from>
                    <xdr:col>5</xdr:col>
                    <xdr:colOff>1609725</xdr:colOff>
                    <xdr:row>101</xdr:row>
                    <xdr:rowOff>0</xdr:rowOff>
                  </from>
                  <to>
                    <xdr:col>6</xdr:col>
                    <xdr:colOff>752475</xdr:colOff>
                    <xdr:row>101</xdr:row>
                    <xdr:rowOff>161925</xdr:rowOff>
                  </to>
                </anchor>
              </controlPr>
            </control>
          </mc:Choice>
        </mc:AlternateContent>
        <mc:AlternateContent xmlns:mc="http://schemas.openxmlformats.org/markup-compatibility/2006">
          <mc:Choice Requires="x14">
            <control shapeId="12493" r:id="rId69" name="Button 1229">
              <controlPr locked="0" defaultSize="0" print="0" autoFill="0" autoPict="0" macro="[0]!Sheet1.deleteRow">
                <anchor moveWithCells="1" sizeWithCells="1">
                  <from>
                    <xdr:col>5</xdr:col>
                    <xdr:colOff>1609725</xdr:colOff>
                    <xdr:row>101</xdr:row>
                    <xdr:rowOff>161925</xdr:rowOff>
                  </from>
                  <to>
                    <xdr:col>6</xdr:col>
                    <xdr:colOff>752475</xdr:colOff>
                    <xdr:row>102</xdr:row>
                    <xdr:rowOff>161925</xdr:rowOff>
                  </to>
                </anchor>
              </controlPr>
            </control>
          </mc:Choice>
        </mc:AlternateContent>
        <mc:AlternateContent xmlns:mc="http://schemas.openxmlformats.org/markup-compatibility/2006">
          <mc:Choice Requires="x14">
            <control shapeId="12494" r:id="rId70" name="Button 1230">
              <controlPr locked="0" defaultSize="0" print="0" autoFill="0" autoPict="0" macro="[0]!Sheet1.deleteProcedure">
                <anchor moveWithCells="1" sizeWithCells="1">
                  <from>
                    <xdr:col>5</xdr:col>
                    <xdr:colOff>1609725</xdr:colOff>
                    <xdr:row>94</xdr:row>
                    <xdr:rowOff>9525</xdr:rowOff>
                  </from>
                  <to>
                    <xdr:col>6</xdr:col>
                    <xdr:colOff>752475</xdr:colOff>
                    <xdr:row>95</xdr:row>
                    <xdr:rowOff>266700</xdr:rowOff>
                  </to>
                </anchor>
              </controlPr>
            </control>
          </mc:Choice>
        </mc:AlternateContent>
        <mc:AlternateContent xmlns:mc="http://schemas.openxmlformats.org/markup-compatibility/2006">
          <mc:Choice Requires="x14">
            <control shapeId="12495" r:id="rId71" name="Button 1231">
              <controlPr locked="0" defaultSize="0" print="0" autoFill="0" autoPict="0" macro="[0]!Sheet1.deleteRow">
                <anchor moveWithCells="1" sizeWithCells="1">
                  <from>
                    <xdr:col>5</xdr:col>
                    <xdr:colOff>1609725</xdr:colOff>
                    <xdr:row>102</xdr:row>
                    <xdr:rowOff>161925</xdr:rowOff>
                  </from>
                  <to>
                    <xdr:col>6</xdr:col>
                    <xdr:colOff>752475</xdr:colOff>
                    <xdr:row>103</xdr:row>
                    <xdr:rowOff>161925</xdr:rowOff>
                  </to>
                </anchor>
              </controlPr>
            </control>
          </mc:Choice>
        </mc:AlternateContent>
        <mc:AlternateContent xmlns:mc="http://schemas.openxmlformats.org/markup-compatibility/2006">
          <mc:Choice Requires="x14">
            <control shapeId="12496" r:id="rId72" name="Button 1232">
              <controlPr locked="0" defaultSize="0" print="0" autoFill="0" autoPict="0" macro="[0]!Sheet1.deleteRow">
                <anchor moveWithCells="1" sizeWithCells="1">
                  <from>
                    <xdr:col>5</xdr:col>
                    <xdr:colOff>1609725</xdr:colOff>
                    <xdr:row>103</xdr:row>
                    <xdr:rowOff>161925</xdr:rowOff>
                  </from>
                  <to>
                    <xdr:col>6</xdr:col>
                    <xdr:colOff>752475</xdr:colOff>
                    <xdr:row>104</xdr:row>
                    <xdr:rowOff>161925</xdr:rowOff>
                  </to>
                </anchor>
              </controlPr>
            </control>
          </mc:Choice>
        </mc:AlternateContent>
        <mc:AlternateContent xmlns:mc="http://schemas.openxmlformats.org/markup-compatibility/2006">
          <mc:Choice Requires="x14">
            <control shapeId="12497" r:id="rId73" name="Button 1233">
              <controlPr locked="0" defaultSize="0" print="0" autoFill="0" autoPict="0" macro="[0]!Sheet1.deleteRow">
                <anchor moveWithCells="1" sizeWithCells="1">
                  <from>
                    <xdr:col>5</xdr:col>
                    <xdr:colOff>1609725</xdr:colOff>
                    <xdr:row>104</xdr:row>
                    <xdr:rowOff>161925</xdr:rowOff>
                  </from>
                  <to>
                    <xdr:col>6</xdr:col>
                    <xdr:colOff>752475</xdr:colOff>
                    <xdr:row>105</xdr:row>
                    <xdr:rowOff>161925</xdr:rowOff>
                  </to>
                </anchor>
              </controlPr>
            </control>
          </mc:Choice>
        </mc:AlternateContent>
        <mc:AlternateContent xmlns:mc="http://schemas.openxmlformats.org/markup-compatibility/2006">
          <mc:Choice Requires="x14">
            <control shapeId="12498" r:id="rId74" name="Button 1234">
              <controlPr locked="0" defaultSize="0" print="0" autoFill="0" autoPict="0" macro="[0]!Sheet1.deleteRow">
                <anchor moveWithCells="1" sizeWithCells="1">
                  <from>
                    <xdr:col>5</xdr:col>
                    <xdr:colOff>1609725</xdr:colOff>
                    <xdr:row>105</xdr:row>
                    <xdr:rowOff>161925</xdr:rowOff>
                  </from>
                  <to>
                    <xdr:col>6</xdr:col>
                    <xdr:colOff>752475</xdr:colOff>
                    <xdr:row>106</xdr:row>
                    <xdr:rowOff>152400</xdr:rowOff>
                  </to>
                </anchor>
              </controlPr>
            </control>
          </mc:Choice>
        </mc:AlternateContent>
        <mc:AlternateContent xmlns:mc="http://schemas.openxmlformats.org/markup-compatibility/2006">
          <mc:Choice Requires="x14">
            <control shapeId="12499" r:id="rId75" name="Button 1235">
              <controlPr locked="0" defaultSize="0" print="0" autoFill="0" autoPict="0" macro="[0]!Sheet1.deleteRow">
                <anchor moveWithCells="1" sizeWithCells="1">
                  <from>
                    <xdr:col>5</xdr:col>
                    <xdr:colOff>1609725</xdr:colOff>
                    <xdr:row>106</xdr:row>
                    <xdr:rowOff>152400</xdr:rowOff>
                  </from>
                  <to>
                    <xdr:col>6</xdr:col>
                    <xdr:colOff>752475</xdr:colOff>
                    <xdr:row>107</xdr:row>
                    <xdr:rowOff>152400</xdr:rowOff>
                  </to>
                </anchor>
              </controlPr>
            </control>
          </mc:Choice>
        </mc:AlternateContent>
        <mc:AlternateContent xmlns:mc="http://schemas.openxmlformats.org/markup-compatibility/2006">
          <mc:Choice Requires="x14">
            <control shapeId="12500" r:id="rId76" name="Button 1236">
              <controlPr locked="0" defaultSize="0" print="0" autoFill="0" autoPict="0" macro="[0]!Sheet1.deleteRow">
                <anchor moveWithCells="1" sizeWithCells="1">
                  <from>
                    <xdr:col>5</xdr:col>
                    <xdr:colOff>1609725</xdr:colOff>
                    <xdr:row>107</xdr:row>
                    <xdr:rowOff>152400</xdr:rowOff>
                  </from>
                  <to>
                    <xdr:col>6</xdr:col>
                    <xdr:colOff>752475</xdr:colOff>
                    <xdr:row>108</xdr:row>
                    <xdr:rowOff>152400</xdr:rowOff>
                  </to>
                </anchor>
              </controlPr>
            </control>
          </mc:Choice>
        </mc:AlternateContent>
        <mc:AlternateContent xmlns:mc="http://schemas.openxmlformats.org/markup-compatibility/2006">
          <mc:Choice Requires="x14">
            <control shapeId="12501" r:id="rId77" name="Button 1237">
              <controlPr locked="0" defaultSize="0" print="0" autoFill="0" autoPict="0" macro="[0]!Sheet1.deleteRow">
                <anchor moveWithCells="1" sizeWithCells="1">
                  <from>
                    <xdr:col>5</xdr:col>
                    <xdr:colOff>1609725</xdr:colOff>
                    <xdr:row>108</xdr:row>
                    <xdr:rowOff>152400</xdr:rowOff>
                  </from>
                  <to>
                    <xdr:col>6</xdr:col>
                    <xdr:colOff>752475</xdr:colOff>
                    <xdr:row>109</xdr:row>
                    <xdr:rowOff>152400</xdr:rowOff>
                  </to>
                </anchor>
              </controlPr>
            </control>
          </mc:Choice>
        </mc:AlternateContent>
        <mc:AlternateContent xmlns:mc="http://schemas.openxmlformats.org/markup-compatibility/2006">
          <mc:Choice Requires="x14">
            <control shapeId="12502" r:id="rId78" name="Button 1238">
              <controlPr locked="0" defaultSize="0" print="0" autoFill="0" autoPict="0" macro="[0]!Sheet1.deleteRow">
                <anchor moveWithCells="1" sizeWithCells="1">
                  <from>
                    <xdr:col>5</xdr:col>
                    <xdr:colOff>1609725</xdr:colOff>
                    <xdr:row>109</xdr:row>
                    <xdr:rowOff>152400</xdr:rowOff>
                  </from>
                  <to>
                    <xdr:col>6</xdr:col>
                    <xdr:colOff>752475</xdr:colOff>
                    <xdr:row>110</xdr:row>
                    <xdr:rowOff>152400</xdr:rowOff>
                  </to>
                </anchor>
              </controlPr>
            </control>
          </mc:Choice>
        </mc:AlternateContent>
        <mc:AlternateContent xmlns:mc="http://schemas.openxmlformats.org/markup-compatibility/2006">
          <mc:Choice Requires="x14">
            <control shapeId="12503" r:id="rId79" name="Button 1239">
              <controlPr locked="0" defaultSize="0" print="0" autoFill="0" autoPict="0" macro="[0]!Sheet1.deleteRow">
                <anchor moveWithCells="1" sizeWithCells="1">
                  <from>
                    <xdr:col>5</xdr:col>
                    <xdr:colOff>1609725</xdr:colOff>
                    <xdr:row>110</xdr:row>
                    <xdr:rowOff>152400</xdr:rowOff>
                  </from>
                  <to>
                    <xdr:col>6</xdr:col>
                    <xdr:colOff>752475</xdr:colOff>
                    <xdr:row>111</xdr:row>
                    <xdr:rowOff>0</xdr:rowOff>
                  </to>
                </anchor>
              </controlPr>
            </control>
          </mc:Choice>
        </mc:AlternateContent>
        <mc:AlternateContent xmlns:mc="http://schemas.openxmlformats.org/markup-compatibility/2006">
          <mc:Choice Requires="x14">
            <control shapeId="12504" r:id="rId80" name="Button 1240">
              <controlPr locked="0" defaultSize="0" print="0" autoFill="0" autoPict="0" macro="[0]!Sheet1.deleteRow">
                <anchor moveWithCells="1" sizeWithCells="1">
                  <from>
                    <xdr:col>5</xdr:col>
                    <xdr:colOff>1609725</xdr:colOff>
                    <xdr:row>111</xdr:row>
                    <xdr:rowOff>0</xdr:rowOff>
                  </from>
                  <to>
                    <xdr:col>6</xdr:col>
                    <xdr:colOff>752475</xdr:colOff>
                    <xdr:row>111</xdr:row>
                    <xdr:rowOff>0</xdr:rowOff>
                  </to>
                </anchor>
              </controlPr>
            </control>
          </mc:Choice>
        </mc:AlternateContent>
        <mc:AlternateContent xmlns:mc="http://schemas.openxmlformats.org/markup-compatibility/2006">
          <mc:Choice Requires="x14">
            <control shapeId="12524" r:id="rId81" name="Button 1260">
              <controlPr locked="0" defaultSize="0" print="0" autoFill="0" autoPict="0" macro="[0]!Sheet1.InsertNewTableRow">
                <anchor moveWithCells="1" sizeWithCells="1">
                  <from>
                    <xdr:col>5</xdr:col>
                    <xdr:colOff>1609725</xdr:colOff>
                    <xdr:row>119</xdr:row>
                    <xdr:rowOff>142875</xdr:rowOff>
                  </from>
                  <to>
                    <xdr:col>6</xdr:col>
                    <xdr:colOff>752475</xdr:colOff>
                    <xdr:row>120</xdr:row>
                    <xdr:rowOff>133350</xdr:rowOff>
                  </to>
                </anchor>
              </controlPr>
            </control>
          </mc:Choice>
        </mc:AlternateContent>
        <mc:AlternateContent xmlns:mc="http://schemas.openxmlformats.org/markup-compatibility/2006">
          <mc:Choice Requires="x14">
            <control shapeId="12525" r:id="rId82" name="Button 1261">
              <controlPr locked="0" defaultSize="0" print="0" autoFill="0" autoPict="0" macro="[0]!Sheet1.deleteRow">
                <anchor moveWithCells="1" sizeWithCells="1">
                  <from>
                    <xdr:col>5</xdr:col>
                    <xdr:colOff>1609725</xdr:colOff>
                    <xdr:row>120</xdr:row>
                    <xdr:rowOff>133350</xdr:rowOff>
                  </from>
                  <to>
                    <xdr:col>6</xdr:col>
                    <xdr:colOff>752475</xdr:colOff>
                    <xdr:row>121</xdr:row>
                    <xdr:rowOff>133350</xdr:rowOff>
                  </to>
                </anchor>
              </controlPr>
            </control>
          </mc:Choice>
        </mc:AlternateContent>
        <mc:AlternateContent xmlns:mc="http://schemas.openxmlformats.org/markup-compatibility/2006">
          <mc:Choice Requires="x14">
            <control shapeId="12526" r:id="rId83" name="Button 1262">
              <controlPr locked="0" defaultSize="0" print="0" autoFill="0" autoPict="0" macro="[0]!Sheet1.deleteProcedure">
                <anchor moveWithCells="1" sizeWithCells="1">
                  <from>
                    <xdr:col>5</xdr:col>
                    <xdr:colOff>1609725</xdr:colOff>
                    <xdr:row>112</xdr:row>
                    <xdr:rowOff>142875</xdr:rowOff>
                  </from>
                  <to>
                    <xdr:col>6</xdr:col>
                    <xdr:colOff>752475</xdr:colOff>
                    <xdr:row>114</xdr:row>
                    <xdr:rowOff>238125</xdr:rowOff>
                  </to>
                </anchor>
              </controlPr>
            </control>
          </mc:Choice>
        </mc:AlternateContent>
        <mc:AlternateContent xmlns:mc="http://schemas.openxmlformats.org/markup-compatibility/2006">
          <mc:Choice Requires="x14">
            <control shapeId="12527" r:id="rId84" name="Button 1263">
              <controlPr locked="0" defaultSize="0" print="0" autoFill="0" autoPict="0" macro="[0]!Sheet1.deleteRow">
                <anchor moveWithCells="1" sizeWithCells="1">
                  <from>
                    <xdr:col>5</xdr:col>
                    <xdr:colOff>1609725</xdr:colOff>
                    <xdr:row>121</xdr:row>
                    <xdr:rowOff>133350</xdr:rowOff>
                  </from>
                  <to>
                    <xdr:col>6</xdr:col>
                    <xdr:colOff>752475</xdr:colOff>
                    <xdr:row>122</xdr:row>
                    <xdr:rowOff>133350</xdr:rowOff>
                  </to>
                </anchor>
              </controlPr>
            </control>
          </mc:Choice>
        </mc:AlternateContent>
        <mc:AlternateContent xmlns:mc="http://schemas.openxmlformats.org/markup-compatibility/2006">
          <mc:Choice Requires="x14">
            <control shapeId="12528" r:id="rId85" name="Button 1264">
              <controlPr locked="0" defaultSize="0" print="0" autoFill="0" autoPict="0" macro="[0]!Sheet1.deleteRow">
                <anchor moveWithCells="1" sizeWithCells="1">
                  <from>
                    <xdr:col>5</xdr:col>
                    <xdr:colOff>1609725</xdr:colOff>
                    <xdr:row>122</xdr:row>
                    <xdr:rowOff>133350</xdr:rowOff>
                  </from>
                  <to>
                    <xdr:col>6</xdr:col>
                    <xdr:colOff>752475</xdr:colOff>
                    <xdr:row>123</xdr:row>
                    <xdr:rowOff>133350</xdr:rowOff>
                  </to>
                </anchor>
              </controlPr>
            </control>
          </mc:Choice>
        </mc:AlternateContent>
        <mc:AlternateContent xmlns:mc="http://schemas.openxmlformats.org/markup-compatibility/2006">
          <mc:Choice Requires="x14">
            <control shapeId="12529" r:id="rId86" name="Button 1265">
              <controlPr locked="0" defaultSize="0" print="0" autoFill="0" autoPict="0" macro="[0]!Sheet1.deleteRow">
                <anchor moveWithCells="1" sizeWithCells="1">
                  <from>
                    <xdr:col>5</xdr:col>
                    <xdr:colOff>1609725</xdr:colOff>
                    <xdr:row>123</xdr:row>
                    <xdr:rowOff>133350</xdr:rowOff>
                  </from>
                  <to>
                    <xdr:col>6</xdr:col>
                    <xdr:colOff>752475</xdr:colOff>
                    <xdr:row>124</xdr:row>
                    <xdr:rowOff>133350</xdr:rowOff>
                  </to>
                </anchor>
              </controlPr>
            </control>
          </mc:Choice>
        </mc:AlternateContent>
        <mc:AlternateContent xmlns:mc="http://schemas.openxmlformats.org/markup-compatibility/2006">
          <mc:Choice Requires="x14">
            <control shapeId="12530" r:id="rId87" name="Button 1266">
              <controlPr locked="0" defaultSize="0" print="0" autoFill="0" autoPict="0" macro="[0]!Sheet1.deleteRow">
                <anchor moveWithCells="1" sizeWithCells="1">
                  <from>
                    <xdr:col>5</xdr:col>
                    <xdr:colOff>1609725</xdr:colOff>
                    <xdr:row>124</xdr:row>
                    <xdr:rowOff>133350</xdr:rowOff>
                  </from>
                  <to>
                    <xdr:col>6</xdr:col>
                    <xdr:colOff>752475</xdr:colOff>
                    <xdr:row>125</xdr:row>
                    <xdr:rowOff>123825</xdr:rowOff>
                  </to>
                </anchor>
              </controlPr>
            </control>
          </mc:Choice>
        </mc:AlternateContent>
        <mc:AlternateContent xmlns:mc="http://schemas.openxmlformats.org/markup-compatibility/2006">
          <mc:Choice Requires="x14">
            <control shapeId="12531" r:id="rId88" name="Button 1267">
              <controlPr locked="0" defaultSize="0" print="0" autoFill="0" autoPict="0" macro="[0]!Sheet1.deleteRow">
                <anchor moveWithCells="1" sizeWithCells="1">
                  <from>
                    <xdr:col>5</xdr:col>
                    <xdr:colOff>1609725</xdr:colOff>
                    <xdr:row>125</xdr:row>
                    <xdr:rowOff>123825</xdr:rowOff>
                  </from>
                  <to>
                    <xdr:col>6</xdr:col>
                    <xdr:colOff>752475</xdr:colOff>
                    <xdr:row>126</xdr:row>
                    <xdr:rowOff>123825</xdr:rowOff>
                  </to>
                </anchor>
              </controlPr>
            </control>
          </mc:Choice>
        </mc:AlternateContent>
        <mc:AlternateContent xmlns:mc="http://schemas.openxmlformats.org/markup-compatibility/2006">
          <mc:Choice Requires="x14">
            <control shapeId="12532" r:id="rId89" name="Button 1268">
              <controlPr locked="0" defaultSize="0" print="0" autoFill="0" autoPict="0" macro="[0]!Sheet1.deleteRow">
                <anchor moveWithCells="1" sizeWithCells="1">
                  <from>
                    <xdr:col>5</xdr:col>
                    <xdr:colOff>1609725</xdr:colOff>
                    <xdr:row>126</xdr:row>
                    <xdr:rowOff>123825</xdr:rowOff>
                  </from>
                  <to>
                    <xdr:col>6</xdr:col>
                    <xdr:colOff>752475</xdr:colOff>
                    <xdr:row>127</xdr:row>
                    <xdr:rowOff>123825</xdr:rowOff>
                  </to>
                </anchor>
              </controlPr>
            </control>
          </mc:Choice>
        </mc:AlternateContent>
        <mc:AlternateContent xmlns:mc="http://schemas.openxmlformats.org/markup-compatibility/2006">
          <mc:Choice Requires="x14">
            <control shapeId="12533" r:id="rId90" name="Button 1269">
              <controlPr locked="0" defaultSize="0" print="0" autoFill="0" autoPict="0" macro="[0]!Sheet1.deleteRow">
                <anchor moveWithCells="1" sizeWithCells="1">
                  <from>
                    <xdr:col>5</xdr:col>
                    <xdr:colOff>1609725</xdr:colOff>
                    <xdr:row>127</xdr:row>
                    <xdr:rowOff>123825</xdr:rowOff>
                  </from>
                  <to>
                    <xdr:col>6</xdr:col>
                    <xdr:colOff>752475</xdr:colOff>
                    <xdr:row>128</xdr:row>
                    <xdr:rowOff>123825</xdr:rowOff>
                  </to>
                </anchor>
              </controlPr>
            </control>
          </mc:Choice>
        </mc:AlternateContent>
        <mc:AlternateContent xmlns:mc="http://schemas.openxmlformats.org/markup-compatibility/2006">
          <mc:Choice Requires="x14">
            <control shapeId="12534" r:id="rId91" name="Button 1270">
              <controlPr locked="0" defaultSize="0" print="0" autoFill="0" autoPict="0" macro="[0]!Sheet1.deleteRow">
                <anchor moveWithCells="1" sizeWithCells="1">
                  <from>
                    <xdr:col>5</xdr:col>
                    <xdr:colOff>1609725</xdr:colOff>
                    <xdr:row>128</xdr:row>
                    <xdr:rowOff>123825</xdr:rowOff>
                  </from>
                  <to>
                    <xdr:col>6</xdr:col>
                    <xdr:colOff>752475</xdr:colOff>
                    <xdr:row>129</xdr:row>
                    <xdr:rowOff>123825</xdr:rowOff>
                  </to>
                </anchor>
              </controlPr>
            </control>
          </mc:Choice>
        </mc:AlternateContent>
        <mc:AlternateContent xmlns:mc="http://schemas.openxmlformats.org/markup-compatibility/2006">
          <mc:Choice Requires="x14">
            <control shapeId="12535" r:id="rId92" name="Button 1271">
              <controlPr locked="0" defaultSize="0" print="0" autoFill="0" autoPict="0" macro="[0]!Sheet1.deleteRow">
                <anchor moveWithCells="1" sizeWithCells="1">
                  <from>
                    <xdr:col>5</xdr:col>
                    <xdr:colOff>1609725</xdr:colOff>
                    <xdr:row>129</xdr:row>
                    <xdr:rowOff>123825</xdr:rowOff>
                  </from>
                  <to>
                    <xdr:col>6</xdr:col>
                    <xdr:colOff>752475</xdr:colOff>
                    <xdr:row>130</xdr:row>
                    <xdr:rowOff>114300</xdr:rowOff>
                  </to>
                </anchor>
              </controlPr>
            </control>
          </mc:Choice>
        </mc:AlternateContent>
        <mc:AlternateContent xmlns:mc="http://schemas.openxmlformats.org/markup-compatibility/2006">
          <mc:Choice Requires="x14">
            <control shapeId="12536" r:id="rId93" name="Button 1272">
              <controlPr locked="0" defaultSize="0" print="0" autoFill="0" autoPict="0" macro="[0]!Sheet1.deleteRow">
                <anchor moveWithCells="1" sizeWithCells="1">
                  <from>
                    <xdr:col>5</xdr:col>
                    <xdr:colOff>1609725</xdr:colOff>
                    <xdr:row>130</xdr:row>
                    <xdr:rowOff>114300</xdr:rowOff>
                  </from>
                  <to>
                    <xdr:col>6</xdr:col>
                    <xdr:colOff>752475</xdr:colOff>
                    <xdr:row>131</xdr:row>
                    <xdr:rowOff>114300</xdr:rowOff>
                  </to>
                </anchor>
              </controlPr>
            </control>
          </mc:Choice>
        </mc:AlternateContent>
        <mc:AlternateContent xmlns:mc="http://schemas.openxmlformats.org/markup-compatibility/2006">
          <mc:Choice Requires="x14">
            <control shapeId="12555" r:id="rId94" name="Button 1291">
              <controlPr locked="0" defaultSize="0" print="0" autoFill="0" autoPict="0" macro="[0]!Sheet1.InsertNewTableRow">
                <anchor moveWithCells="1" sizeWithCells="1">
                  <from>
                    <xdr:col>5</xdr:col>
                    <xdr:colOff>1609725</xdr:colOff>
                    <xdr:row>140</xdr:row>
                    <xdr:rowOff>95250</xdr:rowOff>
                  </from>
                  <to>
                    <xdr:col>6</xdr:col>
                    <xdr:colOff>752475</xdr:colOff>
                    <xdr:row>141</xdr:row>
                    <xdr:rowOff>95250</xdr:rowOff>
                  </to>
                </anchor>
              </controlPr>
            </control>
          </mc:Choice>
        </mc:AlternateContent>
        <mc:AlternateContent xmlns:mc="http://schemas.openxmlformats.org/markup-compatibility/2006">
          <mc:Choice Requires="x14">
            <control shapeId="12556" r:id="rId95" name="Button 1292">
              <controlPr locked="0" defaultSize="0" print="0" autoFill="0" autoPict="0" macro="[0]!Sheet1.deleteRow">
                <anchor moveWithCells="1" sizeWithCells="1">
                  <from>
                    <xdr:col>5</xdr:col>
                    <xdr:colOff>1609725</xdr:colOff>
                    <xdr:row>141</xdr:row>
                    <xdr:rowOff>95250</xdr:rowOff>
                  </from>
                  <to>
                    <xdr:col>6</xdr:col>
                    <xdr:colOff>752475</xdr:colOff>
                    <xdr:row>142</xdr:row>
                    <xdr:rowOff>95250</xdr:rowOff>
                  </to>
                </anchor>
              </controlPr>
            </control>
          </mc:Choice>
        </mc:AlternateContent>
        <mc:AlternateContent xmlns:mc="http://schemas.openxmlformats.org/markup-compatibility/2006">
          <mc:Choice Requires="x14">
            <control shapeId="12557" r:id="rId96" name="Button 1293">
              <controlPr locked="0" defaultSize="0" print="0" autoFill="0" autoPict="0" macro="[0]!Sheet1.deleteProcedure">
                <anchor moveWithCells="1" sizeWithCells="1">
                  <from>
                    <xdr:col>5</xdr:col>
                    <xdr:colOff>1609725</xdr:colOff>
                    <xdr:row>133</xdr:row>
                    <xdr:rowOff>114300</xdr:rowOff>
                  </from>
                  <to>
                    <xdr:col>6</xdr:col>
                    <xdr:colOff>752475</xdr:colOff>
                    <xdr:row>135</xdr:row>
                    <xdr:rowOff>190500</xdr:rowOff>
                  </to>
                </anchor>
              </controlPr>
            </control>
          </mc:Choice>
        </mc:AlternateContent>
        <mc:AlternateContent xmlns:mc="http://schemas.openxmlformats.org/markup-compatibility/2006">
          <mc:Choice Requires="x14">
            <control shapeId="12564" r:id="rId97" name="Button 1300">
              <controlPr locked="0" defaultSize="0" print="0" autoFill="0" autoPict="0" macro="[0]!Sheet1.deleteRow">
                <anchor moveWithCells="1" sizeWithCells="1">
                  <from>
                    <xdr:col>5</xdr:col>
                    <xdr:colOff>1609725</xdr:colOff>
                    <xdr:row>142</xdr:row>
                    <xdr:rowOff>95250</xdr:rowOff>
                  </from>
                  <to>
                    <xdr:col>6</xdr:col>
                    <xdr:colOff>752475</xdr:colOff>
                    <xdr:row>143</xdr:row>
                    <xdr:rowOff>85725</xdr:rowOff>
                  </to>
                </anchor>
              </controlPr>
            </control>
          </mc:Choice>
        </mc:AlternateContent>
        <mc:AlternateContent xmlns:mc="http://schemas.openxmlformats.org/markup-compatibility/2006">
          <mc:Choice Requires="x14">
            <control shapeId="12565" r:id="rId98" name="Button 1301">
              <controlPr locked="0" defaultSize="0" print="0" autoFill="0" autoPict="0" macro="[0]!Sheet1.deleteRow">
                <anchor moveWithCells="1" sizeWithCells="1">
                  <from>
                    <xdr:col>5</xdr:col>
                    <xdr:colOff>1609725</xdr:colOff>
                    <xdr:row>143</xdr:row>
                    <xdr:rowOff>85725</xdr:rowOff>
                  </from>
                  <to>
                    <xdr:col>6</xdr:col>
                    <xdr:colOff>752475</xdr:colOff>
                    <xdr:row>144</xdr:row>
                    <xdr:rowOff>85725</xdr:rowOff>
                  </to>
                </anchor>
              </controlPr>
            </control>
          </mc:Choice>
        </mc:AlternateContent>
        <mc:AlternateContent xmlns:mc="http://schemas.openxmlformats.org/markup-compatibility/2006">
          <mc:Choice Requires="x14">
            <control shapeId="12566" r:id="rId99" name="Button 1302">
              <controlPr locked="0" defaultSize="0" print="0" autoFill="0" autoPict="0" macro="[0]!Sheet1.deleteRow">
                <anchor moveWithCells="1" sizeWithCells="1">
                  <from>
                    <xdr:col>5</xdr:col>
                    <xdr:colOff>1609725</xdr:colOff>
                    <xdr:row>144</xdr:row>
                    <xdr:rowOff>85725</xdr:rowOff>
                  </from>
                  <to>
                    <xdr:col>6</xdr:col>
                    <xdr:colOff>752475</xdr:colOff>
                    <xdr:row>145</xdr:row>
                    <xdr:rowOff>85725</xdr:rowOff>
                  </to>
                </anchor>
              </controlPr>
            </control>
          </mc:Choice>
        </mc:AlternateContent>
        <mc:AlternateContent xmlns:mc="http://schemas.openxmlformats.org/markup-compatibility/2006">
          <mc:Choice Requires="x14">
            <control shapeId="12567" r:id="rId100" name="Button 1303">
              <controlPr locked="0" defaultSize="0" print="0" autoFill="0" autoPict="0" macro="[0]!Sheet1.deleteRow">
                <anchor moveWithCells="1" sizeWithCells="1">
                  <from>
                    <xdr:col>5</xdr:col>
                    <xdr:colOff>1609725</xdr:colOff>
                    <xdr:row>145</xdr:row>
                    <xdr:rowOff>85725</xdr:rowOff>
                  </from>
                  <to>
                    <xdr:col>6</xdr:col>
                    <xdr:colOff>752475</xdr:colOff>
                    <xdr:row>146</xdr:row>
                    <xdr:rowOff>85725</xdr:rowOff>
                  </to>
                </anchor>
              </controlPr>
            </control>
          </mc:Choice>
        </mc:AlternateContent>
        <mc:AlternateContent xmlns:mc="http://schemas.openxmlformats.org/markup-compatibility/2006">
          <mc:Choice Requires="x14">
            <control shapeId="12568" r:id="rId101" name="Button 1304">
              <controlPr locked="0" defaultSize="0" print="0" autoFill="0" autoPict="0" macro="[0]!Sheet1.deleteRow">
                <anchor moveWithCells="1" sizeWithCells="1">
                  <from>
                    <xdr:col>5</xdr:col>
                    <xdr:colOff>1609725</xdr:colOff>
                    <xdr:row>146</xdr:row>
                    <xdr:rowOff>85725</xdr:rowOff>
                  </from>
                  <to>
                    <xdr:col>6</xdr:col>
                    <xdr:colOff>752475</xdr:colOff>
                    <xdr:row>147</xdr:row>
                    <xdr:rowOff>85725</xdr:rowOff>
                  </to>
                </anchor>
              </controlPr>
            </control>
          </mc:Choice>
        </mc:AlternateContent>
        <mc:AlternateContent xmlns:mc="http://schemas.openxmlformats.org/markup-compatibility/2006">
          <mc:Choice Requires="x14">
            <control shapeId="12569" r:id="rId102" name="Button 1305">
              <controlPr locked="0" defaultSize="0" print="0" autoFill="0" autoPict="0" macro="[0]!Sheet1.deleteRow">
                <anchor moveWithCells="1" sizeWithCells="1">
                  <from>
                    <xdr:col>5</xdr:col>
                    <xdr:colOff>1609725</xdr:colOff>
                    <xdr:row>147</xdr:row>
                    <xdr:rowOff>85725</xdr:rowOff>
                  </from>
                  <to>
                    <xdr:col>6</xdr:col>
                    <xdr:colOff>752475</xdr:colOff>
                    <xdr:row>148</xdr:row>
                    <xdr:rowOff>76200</xdr:rowOff>
                  </to>
                </anchor>
              </controlPr>
            </control>
          </mc:Choice>
        </mc:AlternateContent>
        <mc:AlternateContent xmlns:mc="http://schemas.openxmlformats.org/markup-compatibility/2006">
          <mc:Choice Requires="x14">
            <control shapeId="12570" r:id="rId103" name="Button 1306">
              <controlPr locked="0" defaultSize="0" print="0" autoFill="0" autoPict="0" macro="[0]!Sheet1.deleteRow">
                <anchor moveWithCells="1" sizeWithCells="1">
                  <from>
                    <xdr:col>5</xdr:col>
                    <xdr:colOff>1609725</xdr:colOff>
                    <xdr:row>148</xdr:row>
                    <xdr:rowOff>76200</xdr:rowOff>
                  </from>
                  <to>
                    <xdr:col>6</xdr:col>
                    <xdr:colOff>752475</xdr:colOff>
                    <xdr:row>149</xdr:row>
                    <xdr:rowOff>76200</xdr:rowOff>
                  </to>
                </anchor>
              </controlPr>
            </control>
          </mc:Choice>
        </mc:AlternateContent>
        <mc:AlternateContent xmlns:mc="http://schemas.openxmlformats.org/markup-compatibility/2006">
          <mc:Choice Requires="x14">
            <control shapeId="12571" r:id="rId104" name="Button 1307">
              <controlPr locked="0" defaultSize="0" print="0" autoFill="0" autoPict="0" macro="[0]!Sheet1.deleteRow">
                <anchor moveWithCells="1" sizeWithCells="1">
                  <from>
                    <xdr:col>5</xdr:col>
                    <xdr:colOff>1609725</xdr:colOff>
                    <xdr:row>149</xdr:row>
                    <xdr:rowOff>76200</xdr:rowOff>
                  </from>
                  <to>
                    <xdr:col>6</xdr:col>
                    <xdr:colOff>752475</xdr:colOff>
                    <xdr:row>150</xdr:row>
                    <xdr:rowOff>76200</xdr:rowOff>
                  </to>
                </anchor>
              </controlPr>
            </control>
          </mc:Choice>
        </mc:AlternateContent>
        <mc:AlternateContent xmlns:mc="http://schemas.openxmlformats.org/markup-compatibility/2006">
          <mc:Choice Requires="x14">
            <control shapeId="12590" r:id="rId105" name="Button 1326">
              <controlPr locked="0" defaultSize="0" print="0" autoFill="0" autoPict="0" macro="[0]!Sheet1.InsertNewTableRow">
                <anchor moveWithCells="1" sizeWithCells="1">
                  <from>
                    <xdr:col>5</xdr:col>
                    <xdr:colOff>1609725</xdr:colOff>
                    <xdr:row>160</xdr:row>
                    <xdr:rowOff>57150</xdr:rowOff>
                  </from>
                  <to>
                    <xdr:col>6</xdr:col>
                    <xdr:colOff>752475</xdr:colOff>
                    <xdr:row>161</xdr:row>
                    <xdr:rowOff>57150</xdr:rowOff>
                  </to>
                </anchor>
              </controlPr>
            </control>
          </mc:Choice>
        </mc:AlternateContent>
        <mc:AlternateContent xmlns:mc="http://schemas.openxmlformats.org/markup-compatibility/2006">
          <mc:Choice Requires="x14">
            <control shapeId="12591" r:id="rId106" name="Button 1327">
              <controlPr locked="0" defaultSize="0" print="0" autoFill="0" autoPict="0" macro="[0]!Sheet1.deleteRow">
                <anchor moveWithCells="1" sizeWithCells="1">
                  <from>
                    <xdr:col>5</xdr:col>
                    <xdr:colOff>1609725</xdr:colOff>
                    <xdr:row>161</xdr:row>
                    <xdr:rowOff>57150</xdr:rowOff>
                  </from>
                  <to>
                    <xdr:col>6</xdr:col>
                    <xdr:colOff>752475</xdr:colOff>
                    <xdr:row>162</xdr:row>
                    <xdr:rowOff>57150</xdr:rowOff>
                  </to>
                </anchor>
              </controlPr>
            </control>
          </mc:Choice>
        </mc:AlternateContent>
        <mc:AlternateContent xmlns:mc="http://schemas.openxmlformats.org/markup-compatibility/2006">
          <mc:Choice Requires="x14">
            <control shapeId="12592" r:id="rId107" name="Button 1328">
              <controlPr locked="0" defaultSize="0" print="0" autoFill="0" autoPict="0" macro="[0]!Sheet1.deleteProcedure">
                <anchor moveWithCells="1" sizeWithCells="1">
                  <from>
                    <xdr:col>5</xdr:col>
                    <xdr:colOff>1609725</xdr:colOff>
                    <xdr:row>153</xdr:row>
                    <xdr:rowOff>76200</xdr:rowOff>
                  </from>
                  <to>
                    <xdr:col>6</xdr:col>
                    <xdr:colOff>752475</xdr:colOff>
                    <xdr:row>155</xdr:row>
                    <xdr:rowOff>152400</xdr:rowOff>
                  </to>
                </anchor>
              </controlPr>
            </control>
          </mc:Choice>
        </mc:AlternateContent>
        <mc:AlternateContent xmlns:mc="http://schemas.openxmlformats.org/markup-compatibility/2006">
          <mc:Choice Requires="x14">
            <control shapeId="12597" r:id="rId108" name="Button 1333">
              <controlPr locked="0" defaultSize="0" print="0" autoFill="0" autoPict="0" macro="[0]!Sheet1.deleteRow">
                <anchor moveWithCells="1" sizeWithCells="1">
                  <from>
                    <xdr:col>5</xdr:col>
                    <xdr:colOff>1609725</xdr:colOff>
                    <xdr:row>162</xdr:row>
                    <xdr:rowOff>57150</xdr:rowOff>
                  </from>
                  <to>
                    <xdr:col>6</xdr:col>
                    <xdr:colOff>752475</xdr:colOff>
                    <xdr:row>163</xdr:row>
                    <xdr:rowOff>47625</xdr:rowOff>
                  </to>
                </anchor>
              </controlPr>
            </control>
          </mc:Choice>
        </mc:AlternateContent>
        <mc:AlternateContent xmlns:mc="http://schemas.openxmlformats.org/markup-compatibility/2006">
          <mc:Choice Requires="x14">
            <control shapeId="12598" r:id="rId109" name="Button 1334">
              <controlPr locked="0" defaultSize="0" print="0" autoFill="0" autoPict="0" macro="[0]!Sheet1.deleteRow">
                <anchor moveWithCells="1" sizeWithCells="1">
                  <from>
                    <xdr:col>5</xdr:col>
                    <xdr:colOff>1609725</xdr:colOff>
                    <xdr:row>163</xdr:row>
                    <xdr:rowOff>47625</xdr:rowOff>
                  </from>
                  <to>
                    <xdr:col>6</xdr:col>
                    <xdr:colOff>752475</xdr:colOff>
                    <xdr:row>164</xdr:row>
                    <xdr:rowOff>47625</xdr:rowOff>
                  </to>
                </anchor>
              </controlPr>
            </control>
          </mc:Choice>
        </mc:AlternateContent>
        <mc:AlternateContent xmlns:mc="http://schemas.openxmlformats.org/markup-compatibility/2006">
          <mc:Choice Requires="x14">
            <control shapeId="12599" r:id="rId110" name="Button 1335">
              <controlPr locked="0" defaultSize="0" print="0" autoFill="0" autoPict="0" macro="[0]!Sheet1.deleteRow">
                <anchor moveWithCells="1" sizeWithCells="1">
                  <from>
                    <xdr:col>5</xdr:col>
                    <xdr:colOff>1609725</xdr:colOff>
                    <xdr:row>164</xdr:row>
                    <xdr:rowOff>47625</xdr:rowOff>
                  </from>
                  <to>
                    <xdr:col>6</xdr:col>
                    <xdr:colOff>752475</xdr:colOff>
                    <xdr:row>165</xdr:row>
                    <xdr:rowOff>47625</xdr:rowOff>
                  </to>
                </anchor>
              </controlPr>
            </control>
          </mc:Choice>
        </mc:AlternateContent>
        <mc:AlternateContent xmlns:mc="http://schemas.openxmlformats.org/markup-compatibility/2006">
          <mc:Choice Requires="x14">
            <control shapeId="12600" r:id="rId111" name="Button 1336">
              <controlPr locked="0" defaultSize="0" print="0" autoFill="0" autoPict="0" macro="[0]!Sheet1.deleteRow">
                <anchor moveWithCells="1" sizeWithCells="1">
                  <from>
                    <xdr:col>5</xdr:col>
                    <xdr:colOff>1609725</xdr:colOff>
                    <xdr:row>165</xdr:row>
                    <xdr:rowOff>47625</xdr:rowOff>
                  </from>
                  <to>
                    <xdr:col>6</xdr:col>
                    <xdr:colOff>752475</xdr:colOff>
                    <xdr:row>166</xdr:row>
                    <xdr:rowOff>47625</xdr:rowOff>
                  </to>
                </anchor>
              </controlPr>
            </control>
          </mc:Choice>
        </mc:AlternateContent>
        <mc:AlternateContent xmlns:mc="http://schemas.openxmlformats.org/markup-compatibility/2006">
          <mc:Choice Requires="x14">
            <control shapeId="12601" r:id="rId112" name="Button 1337">
              <controlPr locked="0" defaultSize="0" print="0" autoFill="0" autoPict="0" macro="[0]!Sheet1.deleteRow">
                <anchor moveWithCells="1" sizeWithCells="1">
                  <from>
                    <xdr:col>5</xdr:col>
                    <xdr:colOff>1609725</xdr:colOff>
                    <xdr:row>166</xdr:row>
                    <xdr:rowOff>47625</xdr:rowOff>
                  </from>
                  <to>
                    <xdr:col>6</xdr:col>
                    <xdr:colOff>752475</xdr:colOff>
                    <xdr:row>167</xdr:row>
                    <xdr:rowOff>47625</xdr:rowOff>
                  </to>
                </anchor>
              </controlPr>
            </control>
          </mc:Choice>
        </mc:AlternateContent>
        <mc:AlternateContent xmlns:mc="http://schemas.openxmlformats.org/markup-compatibility/2006">
          <mc:Choice Requires="x14">
            <control shapeId="12602" r:id="rId113" name="Button 1338">
              <controlPr locked="0" defaultSize="0" print="0" autoFill="0" autoPict="0" macro="[0]!Sheet1.deleteRow">
                <anchor moveWithCells="1" sizeWithCells="1">
                  <from>
                    <xdr:col>5</xdr:col>
                    <xdr:colOff>1609725</xdr:colOff>
                    <xdr:row>167</xdr:row>
                    <xdr:rowOff>47625</xdr:rowOff>
                  </from>
                  <to>
                    <xdr:col>6</xdr:col>
                    <xdr:colOff>752475</xdr:colOff>
                    <xdr:row>168</xdr:row>
                    <xdr:rowOff>47625</xdr:rowOff>
                  </to>
                </anchor>
              </controlPr>
            </control>
          </mc:Choice>
        </mc:AlternateContent>
        <mc:AlternateContent xmlns:mc="http://schemas.openxmlformats.org/markup-compatibility/2006">
          <mc:Choice Requires="x14">
            <control shapeId="12605" r:id="rId114" name="Button 1341">
              <controlPr locked="0" defaultSize="0" print="0" autoFill="0" autoPict="0" macro="[0]!Sheet1.deleteRow">
                <anchor moveWithCells="1" sizeWithCells="1">
                  <from>
                    <xdr:col>5</xdr:col>
                    <xdr:colOff>1609725</xdr:colOff>
                    <xdr:row>168</xdr:row>
                    <xdr:rowOff>47625</xdr:rowOff>
                  </from>
                  <to>
                    <xdr:col>6</xdr:col>
                    <xdr:colOff>752475</xdr:colOff>
                    <xdr:row>169</xdr:row>
                    <xdr:rowOff>47625</xdr:rowOff>
                  </to>
                </anchor>
              </controlPr>
            </control>
          </mc:Choice>
        </mc:AlternateContent>
        <mc:AlternateContent xmlns:mc="http://schemas.openxmlformats.org/markup-compatibility/2006">
          <mc:Choice Requires="x14">
            <control shapeId="12606" r:id="rId115" name="Button 1342">
              <controlPr locked="0" defaultSize="0" print="0" autoFill="0" autoPict="0" macro="[0]!Sheet1.deleteRow">
                <anchor moveWithCells="1" sizeWithCells="1">
                  <from>
                    <xdr:col>5</xdr:col>
                    <xdr:colOff>1609725</xdr:colOff>
                    <xdr:row>169</xdr:row>
                    <xdr:rowOff>47625</xdr:rowOff>
                  </from>
                  <to>
                    <xdr:col>6</xdr:col>
                    <xdr:colOff>752475</xdr:colOff>
                    <xdr:row>170</xdr:row>
                    <xdr:rowOff>47625</xdr:rowOff>
                  </to>
                </anchor>
              </controlPr>
            </control>
          </mc:Choice>
        </mc:AlternateContent>
        <mc:AlternateContent xmlns:mc="http://schemas.openxmlformats.org/markup-compatibility/2006">
          <mc:Choice Requires="x14">
            <control shapeId="12607" r:id="rId116" name="Button 1343">
              <controlPr locked="0" defaultSize="0" print="0" autoFill="0" autoPict="0" macro="[0]!Sheet1.deleteRow">
                <anchor moveWithCells="1" sizeWithCells="1">
                  <from>
                    <xdr:col>5</xdr:col>
                    <xdr:colOff>1609725</xdr:colOff>
                    <xdr:row>170</xdr:row>
                    <xdr:rowOff>47625</xdr:rowOff>
                  </from>
                  <to>
                    <xdr:col>6</xdr:col>
                    <xdr:colOff>752475</xdr:colOff>
                    <xdr:row>171</xdr:row>
                    <xdr:rowOff>47625</xdr:rowOff>
                  </to>
                </anchor>
              </controlPr>
            </control>
          </mc:Choice>
        </mc:AlternateContent>
        <mc:AlternateContent xmlns:mc="http://schemas.openxmlformats.org/markup-compatibility/2006">
          <mc:Choice Requires="x14">
            <control shapeId="12608" r:id="rId117" name="Button 1344">
              <controlPr locked="0" defaultSize="0" print="0" autoFill="0" autoPict="0" macro="[0]!Sheet1.deleteRow">
                <anchor moveWithCells="1" sizeWithCells="1">
                  <from>
                    <xdr:col>5</xdr:col>
                    <xdr:colOff>1609725</xdr:colOff>
                    <xdr:row>171</xdr:row>
                    <xdr:rowOff>47625</xdr:rowOff>
                  </from>
                  <to>
                    <xdr:col>6</xdr:col>
                    <xdr:colOff>752475</xdr:colOff>
                    <xdr:row>172</xdr:row>
                    <xdr:rowOff>47625</xdr:rowOff>
                  </to>
                </anchor>
              </controlPr>
            </control>
          </mc:Choice>
        </mc:AlternateContent>
        <mc:AlternateContent xmlns:mc="http://schemas.openxmlformats.org/markup-compatibility/2006">
          <mc:Choice Requires="x14">
            <control shapeId="12609" r:id="rId118" name="Button 1345">
              <controlPr locked="0" defaultSize="0" print="0" autoFill="0" autoPict="0" macro="[0]!Sheet1.deleteRow">
                <anchor moveWithCells="1" sizeWithCells="1">
                  <from>
                    <xdr:col>5</xdr:col>
                    <xdr:colOff>1609725</xdr:colOff>
                    <xdr:row>172</xdr:row>
                    <xdr:rowOff>47625</xdr:rowOff>
                  </from>
                  <to>
                    <xdr:col>6</xdr:col>
                    <xdr:colOff>752475</xdr:colOff>
                    <xdr:row>173</xdr:row>
                    <xdr:rowOff>38100</xdr:rowOff>
                  </to>
                </anchor>
              </controlPr>
            </control>
          </mc:Choice>
        </mc:AlternateContent>
        <mc:AlternateContent xmlns:mc="http://schemas.openxmlformats.org/markup-compatibility/2006">
          <mc:Choice Requires="x14">
            <control shapeId="12610" r:id="rId119" name="Button 1346">
              <controlPr locked="0" defaultSize="0" print="0" autoFill="0" autoPict="0" macro="[0]!Sheet1.deleteRow">
                <anchor moveWithCells="1" sizeWithCells="1">
                  <from>
                    <xdr:col>5</xdr:col>
                    <xdr:colOff>1609725</xdr:colOff>
                    <xdr:row>173</xdr:row>
                    <xdr:rowOff>38100</xdr:rowOff>
                  </from>
                  <to>
                    <xdr:col>6</xdr:col>
                    <xdr:colOff>752475</xdr:colOff>
                    <xdr:row>174</xdr:row>
                    <xdr:rowOff>38100</xdr:rowOff>
                  </to>
                </anchor>
              </controlPr>
            </control>
          </mc:Choice>
        </mc:AlternateContent>
        <mc:AlternateContent xmlns:mc="http://schemas.openxmlformats.org/markup-compatibility/2006">
          <mc:Choice Requires="x14">
            <control shapeId="12611" r:id="rId120" name="Button 1347">
              <controlPr locked="0" defaultSize="0" print="0" autoFill="0" autoPict="0" macro="[0]!Sheet1.deleteRow">
                <anchor moveWithCells="1" sizeWithCells="1">
                  <from>
                    <xdr:col>5</xdr:col>
                    <xdr:colOff>1609725</xdr:colOff>
                    <xdr:row>174</xdr:row>
                    <xdr:rowOff>38100</xdr:rowOff>
                  </from>
                  <to>
                    <xdr:col>6</xdr:col>
                    <xdr:colOff>752475</xdr:colOff>
                    <xdr:row>175</xdr:row>
                    <xdr:rowOff>38100</xdr:rowOff>
                  </to>
                </anchor>
              </controlPr>
            </control>
          </mc:Choice>
        </mc:AlternateContent>
        <mc:AlternateContent xmlns:mc="http://schemas.openxmlformats.org/markup-compatibility/2006">
          <mc:Choice Requires="x14">
            <control shapeId="12612" r:id="rId121" name="Button 1348">
              <controlPr locked="0" defaultSize="0" print="0" autoFill="0" autoPict="0" macro="[0]!Sheet1.deleteRow">
                <anchor moveWithCells="1" sizeWithCells="1">
                  <from>
                    <xdr:col>5</xdr:col>
                    <xdr:colOff>1609725</xdr:colOff>
                    <xdr:row>175</xdr:row>
                    <xdr:rowOff>38100</xdr:rowOff>
                  </from>
                  <to>
                    <xdr:col>6</xdr:col>
                    <xdr:colOff>752475</xdr:colOff>
                    <xdr:row>176</xdr:row>
                    <xdr:rowOff>38100</xdr:rowOff>
                  </to>
                </anchor>
              </controlPr>
            </control>
          </mc:Choice>
        </mc:AlternateContent>
        <mc:AlternateContent xmlns:mc="http://schemas.openxmlformats.org/markup-compatibility/2006">
          <mc:Choice Requires="x14">
            <control shapeId="12635" r:id="rId122" name="Button 1371">
              <controlPr locked="0" defaultSize="0" print="0" autoFill="0" autoPict="0" macro="[0]!Sheet1.InsertNewTableRow">
                <anchor moveWithCells="1" sizeWithCells="1">
                  <from>
                    <xdr:col>5</xdr:col>
                    <xdr:colOff>1609725</xdr:colOff>
                    <xdr:row>198</xdr:row>
                    <xdr:rowOff>19050</xdr:rowOff>
                  </from>
                  <to>
                    <xdr:col>6</xdr:col>
                    <xdr:colOff>752475</xdr:colOff>
                    <xdr:row>199</xdr:row>
                    <xdr:rowOff>9525</xdr:rowOff>
                  </to>
                </anchor>
              </controlPr>
            </control>
          </mc:Choice>
        </mc:AlternateContent>
        <mc:AlternateContent xmlns:mc="http://schemas.openxmlformats.org/markup-compatibility/2006">
          <mc:Choice Requires="x14">
            <control shapeId="12636" r:id="rId123" name="Button 1372">
              <controlPr locked="0" defaultSize="0" print="0" autoFill="0" autoPict="0" macro="[0]!Sheet1.deleteRow">
                <anchor moveWithCells="1" sizeWithCells="1">
                  <from>
                    <xdr:col>5</xdr:col>
                    <xdr:colOff>1609725</xdr:colOff>
                    <xdr:row>199</xdr:row>
                    <xdr:rowOff>9525</xdr:rowOff>
                  </from>
                  <to>
                    <xdr:col>6</xdr:col>
                    <xdr:colOff>752475</xdr:colOff>
                    <xdr:row>200</xdr:row>
                    <xdr:rowOff>9525</xdr:rowOff>
                  </to>
                </anchor>
              </controlPr>
            </control>
          </mc:Choice>
        </mc:AlternateContent>
        <mc:AlternateContent xmlns:mc="http://schemas.openxmlformats.org/markup-compatibility/2006">
          <mc:Choice Requires="x14">
            <control shapeId="12637" r:id="rId124" name="Button 1373">
              <controlPr locked="0" defaultSize="0" print="0" autoFill="0" autoPict="0" macro="[0]!Sheet1.deleteProcedure">
                <anchor moveWithCells="1" sizeWithCells="1">
                  <from>
                    <xdr:col>5</xdr:col>
                    <xdr:colOff>1609725</xdr:colOff>
                    <xdr:row>191</xdr:row>
                    <xdr:rowOff>28575</xdr:rowOff>
                  </from>
                  <to>
                    <xdr:col>6</xdr:col>
                    <xdr:colOff>752475</xdr:colOff>
                    <xdr:row>193</xdr:row>
                    <xdr:rowOff>114300</xdr:rowOff>
                  </to>
                </anchor>
              </controlPr>
            </control>
          </mc:Choice>
        </mc:AlternateContent>
        <mc:AlternateContent xmlns:mc="http://schemas.openxmlformats.org/markup-compatibility/2006">
          <mc:Choice Requires="x14">
            <control shapeId="12638" r:id="rId125" name="Button 1374">
              <controlPr locked="0" defaultSize="0" print="0" autoFill="0" autoPict="0" macro="[0]!Sheet1.deleteRow">
                <anchor moveWithCells="1" sizeWithCells="1">
                  <from>
                    <xdr:col>5</xdr:col>
                    <xdr:colOff>1609725</xdr:colOff>
                    <xdr:row>176</xdr:row>
                    <xdr:rowOff>38100</xdr:rowOff>
                  </from>
                  <to>
                    <xdr:col>6</xdr:col>
                    <xdr:colOff>752475</xdr:colOff>
                    <xdr:row>177</xdr:row>
                    <xdr:rowOff>38100</xdr:rowOff>
                  </to>
                </anchor>
              </controlPr>
            </control>
          </mc:Choice>
        </mc:AlternateContent>
        <mc:AlternateContent xmlns:mc="http://schemas.openxmlformats.org/markup-compatibility/2006">
          <mc:Choice Requires="x14">
            <control shapeId="12639" r:id="rId126" name="Button 1375">
              <controlPr locked="0" defaultSize="0" print="0" autoFill="0" autoPict="0" macro="[0]!Sheet1.deleteRow">
                <anchor moveWithCells="1" sizeWithCells="1">
                  <from>
                    <xdr:col>5</xdr:col>
                    <xdr:colOff>1609725</xdr:colOff>
                    <xdr:row>177</xdr:row>
                    <xdr:rowOff>38100</xdr:rowOff>
                  </from>
                  <to>
                    <xdr:col>6</xdr:col>
                    <xdr:colOff>752475</xdr:colOff>
                    <xdr:row>178</xdr:row>
                    <xdr:rowOff>28575</xdr:rowOff>
                  </to>
                </anchor>
              </controlPr>
            </control>
          </mc:Choice>
        </mc:AlternateContent>
        <mc:AlternateContent xmlns:mc="http://schemas.openxmlformats.org/markup-compatibility/2006">
          <mc:Choice Requires="x14">
            <control shapeId="12640" r:id="rId127" name="Button 1376">
              <controlPr locked="0" defaultSize="0" print="0" autoFill="0" autoPict="0" macro="[0]!Sheet1.deleteRow">
                <anchor moveWithCells="1" sizeWithCells="1">
                  <from>
                    <xdr:col>5</xdr:col>
                    <xdr:colOff>1609725</xdr:colOff>
                    <xdr:row>178</xdr:row>
                    <xdr:rowOff>28575</xdr:rowOff>
                  </from>
                  <to>
                    <xdr:col>6</xdr:col>
                    <xdr:colOff>752475</xdr:colOff>
                    <xdr:row>179</xdr:row>
                    <xdr:rowOff>28575</xdr:rowOff>
                  </to>
                </anchor>
              </controlPr>
            </control>
          </mc:Choice>
        </mc:AlternateContent>
        <mc:AlternateContent xmlns:mc="http://schemas.openxmlformats.org/markup-compatibility/2006">
          <mc:Choice Requires="x14">
            <control shapeId="12642" r:id="rId128" name="Button 1378">
              <controlPr locked="0" defaultSize="0" print="0" autoFill="0" autoPict="0" macro="[0]!Sheet1.deleteRow">
                <anchor moveWithCells="1" sizeWithCells="1">
                  <from>
                    <xdr:col>5</xdr:col>
                    <xdr:colOff>1609725</xdr:colOff>
                    <xdr:row>179</xdr:row>
                    <xdr:rowOff>28575</xdr:rowOff>
                  </from>
                  <to>
                    <xdr:col>6</xdr:col>
                    <xdr:colOff>752475</xdr:colOff>
                    <xdr:row>180</xdr:row>
                    <xdr:rowOff>28575</xdr:rowOff>
                  </to>
                </anchor>
              </controlPr>
            </control>
          </mc:Choice>
        </mc:AlternateContent>
        <mc:AlternateContent xmlns:mc="http://schemas.openxmlformats.org/markup-compatibility/2006">
          <mc:Choice Requires="x14">
            <control shapeId="12643" r:id="rId129" name="Button 1379">
              <controlPr locked="0" defaultSize="0" print="0" autoFill="0" autoPict="0" macro="[0]!Sheet1.deleteRow">
                <anchor moveWithCells="1" sizeWithCells="1">
                  <from>
                    <xdr:col>5</xdr:col>
                    <xdr:colOff>1609725</xdr:colOff>
                    <xdr:row>180</xdr:row>
                    <xdr:rowOff>28575</xdr:rowOff>
                  </from>
                  <to>
                    <xdr:col>6</xdr:col>
                    <xdr:colOff>752475</xdr:colOff>
                    <xdr:row>181</xdr:row>
                    <xdr:rowOff>28575</xdr:rowOff>
                  </to>
                </anchor>
              </controlPr>
            </control>
          </mc:Choice>
        </mc:AlternateContent>
        <mc:AlternateContent xmlns:mc="http://schemas.openxmlformats.org/markup-compatibility/2006">
          <mc:Choice Requires="x14">
            <control shapeId="12644" r:id="rId130" name="Button 1380">
              <controlPr locked="0" defaultSize="0" print="0" autoFill="0" autoPict="0" macro="[0]!Sheet1.deleteRow">
                <anchor moveWithCells="1" sizeWithCells="1">
                  <from>
                    <xdr:col>5</xdr:col>
                    <xdr:colOff>1609725</xdr:colOff>
                    <xdr:row>181</xdr:row>
                    <xdr:rowOff>28575</xdr:rowOff>
                  </from>
                  <to>
                    <xdr:col>6</xdr:col>
                    <xdr:colOff>752475</xdr:colOff>
                    <xdr:row>182</xdr:row>
                    <xdr:rowOff>28575</xdr:rowOff>
                  </to>
                </anchor>
              </controlPr>
            </control>
          </mc:Choice>
        </mc:AlternateContent>
        <mc:AlternateContent xmlns:mc="http://schemas.openxmlformats.org/markup-compatibility/2006">
          <mc:Choice Requires="x14">
            <control shapeId="12645" r:id="rId131" name="Button 1381">
              <controlPr locked="0" defaultSize="0" print="0" autoFill="0" autoPict="0" macro="[0]!Sheet1.deleteRow">
                <anchor moveWithCells="1" sizeWithCells="1">
                  <from>
                    <xdr:col>5</xdr:col>
                    <xdr:colOff>1609725</xdr:colOff>
                    <xdr:row>182</xdr:row>
                    <xdr:rowOff>28575</xdr:rowOff>
                  </from>
                  <to>
                    <xdr:col>6</xdr:col>
                    <xdr:colOff>752475</xdr:colOff>
                    <xdr:row>183</xdr:row>
                    <xdr:rowOff>19050</xdr:rowOff>
                  </to>
                </anchor>
              </controlPr>
            </control>
          </mc:Choice>
        </mc:AlternateContent>
        <mc:AlternateContent xmlns:mc="http://schemas.openxmlformats.org/markup-compatibility/2006">
          <mc:Choice Requires="x14">
            <control shapeId="12646" r:id="rId132" name="Button 1382">
              <controlPr locked="0" defaultSize="0" print="0" autoFill="0" autoPict="0" macro="[0]!Sheet1.deleteRow">
                <anchor moveWithCells="1" sizeWithCells="1">
                  <from>
                    <xdr:col>5</xdr:col>
                    <xdr:colOff>1609725</xdr:colOff>
                    <xdr:row>183</xdr:row>
                    <xdr:rowOff>19050</xdr:rowOff>
                  </from>
                  <to>
                    <xdr:col>6</xdr:col>
                    <xdr:colOff>752475</xdr:colOff>
                    <xdr:row>184</xdr:row>
                    <xdr:rowOff>19050</xdr:rowOff>
                  </to>
                </anchor>
              </controlPr>
            </control>
          </mc:Choice>
        </mc:AlternateContent>
        <mc:AlternateContent xmlns:mc="http://schemas.openxmlformats.org/markup-compatibility/2006">
          <mc:Choice Requires="x14">
            <control shapeId="12647" r:id="rId133" name="Button 1383">
              <controlPr locked="0" defaultSize="0" print="0" autoFill="0" autoPict="0" macro="[0]!Sheet1.deleteRow">
                <anchor moveWithCells="1" sizeWithCells="1">
                  <from>
                    <xdr:col>5</xdr:col>
                    <xdr:colOff>1609725</xdr:colOff>
                    <xdr:row>184</xdr:row>
                    <xdr:rowOff>19050</xdr:rowOff>
                  </from>
                  <to>
                    <xdr:col>6</xdr:col>
                    <xdr:colOff>752475</xdr:colOff>
                    <xdr:row>185</xdr:row>
                    <xdr:rowOff>19050</xdr:rowOff>
                  </to>
                </anchor>
              </controlPr>
            </control>
          </mc:Choice>
        </mc:AlternateContent>
        <mc:AlternateContent xmlns:mc="http://schemas.openxmlformats.org/markup-compatibility/2006">
          <mc:Choice Requires="x14">
            <control shapeId="12648" r:id="rId134" name="Button 1384">
              <controlPr locked="0" defaultSize="0" print="0" autoFill="0" autoPict="0" macro="[0]!Sheet1.deleteRow">
                <anchor moveWithCells="1" sizeWithCells="1">
                  <from>
                    <xdr:col>5</xdr:col>
                    <xdr:colOff>1609725</xdr:colOff>
                    <xdr:row>185</xdr:row>
                    <xdr:rowOff>19050</xdr:rowOff>
                  </from>
                  <to>
                    <xdr:col>6</xdr:col>
                    <xdr:colOff>752475</xdr:colOff>
                    <xdr:row>186</xdr:row>
                    <xdr:rowOff>19050</xdr:rowOff>
                  </to>
                </anchor>
              </controlPr>
            </control>
          </mc:Choice>
        </mc:AlternateContent>
        <mc:AlternateContent xmlns:mc="http://schemas.openxmlformats.org/markup-compatibility/2006">
          <mc:Choice Requires="x14">
            <control shapeId="12649" r:id="rId135" name="Button 1385">
              <controlPr locked="0" defaultSize="0" print="0" autoFill="0" autoPict="0" macro="[0]!Sheet1.deleteRow">
                <anchor moveWithCells="1" sizeWithCells="1">
                  <from>
                    <xdr:col>5</xdr:col>
                    <xdr:colOff>1609725</xdr:colOff>
                    <xdr:row>186</xdr:row>
                    <xdr:rowOff>19050</xdr:rowOff>
                  </from>
                  <to>
                    <xdr:col>6</xdr:col>
                    <xdr:colOff>752475</xdr:colOff>
                    <xdr:row>187</xdr:row>
                    <xdr:rowOff>19050</xdr:rowOff>
                  </to>
                </anchor>
              </controlPr>
            </control>
          </mc:Choice>
        </mc:AlternateContent>
        <mc:AlternateContent xmlns:mc="http://schemas.openxmlformats.org/markup-compatibility/2006">
          <mc:Choice Requires="x14">
            <control shapeId="12652" r:id="rId136" name="Button 1388">
              <controlPr locked="0" defaultSize="0" print="0" autoFill="0" autoPict="0" macro="[0]!Sheet1.deleteRow">
                <anchor moveWithCells="1" sizeWithCells="1">
                  <from>
                    <xdr:col>5</xdr:col>
                    <xdr:colOff>1609725</xdr:colOff>
                    <xdr:row>187</xdr:row>
                    <xdr:rowOff>19050</xdr:rowOff>
                  </from>
                  <to>
                    <xdr:col>6</xdr:col>
                    <xdr:colOff>752475</xdr:colOff>
                    <xdr:row>188</xdr:row>
                    <xdr:rowOff>9525</xdr:rowOff>
                  </to>
                </anchor>
              </controlPr>
            </control>
          </mc:Choice>
        </mc:AlternateContent>
        <mc:AlternateContent xmlns:mc="http://schemas.openxmlformats.org/markup-compatibility/2006">
          <mc:Choice Requires="x14">
            <control shapeId="12653" r:id="rId137" name="Button 1389">
              <controlPr locked="0" defaultSize="0" print="0" autoFill="0" autoPict="0" macro="[0]!Sheet1.deleteRow">
                <anchor moveWithCells="1" sizeWithCells="1">
                  <from>
                    <xdr:col>5</xdr:col>
                    <xdr:colOff>1609725</xdr:colOff>
                    <xdr:row>188</xdr:row>
                    <xdr:rowOff>9525</xdr:rowOff>
                  </from>
                  <to>
                    <xdr:col>6</xdr:col>
                    <xdr:colOff>752475</xdr:colOff>
                    <xdr:row>189</xdr:row>
                    <xdr:rowOff>0</xdr:rowOff>
                  </to>
                </anchor>
              </controlPr>
            </control>
          </mc:Choice>
        </mc:AlternateContent>
        <mc:AlternateContent xmlns:mc="http://schemas.openxmlformats.org/markup-compatibility/2006">
          <mc:Choice Requires="x14">
            <control shapeId="12654" r:id="rId138" name="Button 1390">
              <controlPr locked="0" defaultSize="0" print="0" autoFill="0" autoPict="0" macro="[0]!Sheet1.deleteRow">
                <anchor moveWithCells="1" sizeWithCells="1">
                  <from>
                    <xdr:col>5</xdr:col>
                    <xdr:colOff>1609725</xdr:colOff>
                    <xdr:row>189</xdr:row>
                    <xdr:rowOff>0</xdr:rowOff>
                  </from>
                  <to>
                    <xdr:col>6</xdr:col>
                    <xdr:colOff>752475</xdr:colOff>
                    <xdr:row>189</xdr:row>
                    <xdr:rowOff>0</xdr:rowOff>
                  </to>
                </anchor>
              </controlPr>
            </control>
          </mc:Choice>
        </mc:AlternateContent>
        <mc:AlternateContent xmlns:mc="http://schemas.openxmlformats.org/markup-compatibility/2006">
          <mc:Choice Requires="x14">
            <control shapeId="12655" r:id="rId139" name="Button 1391">
              <controlPr locked="0" defaultSize="0" print="0" autoFill="0" autoPict="0" macro="[0]!Sheet1.deleteRow">
                <anchor moveWithCells="1" sizeWithCells="1">
                  <from>
                    <xdr:col>5</xdr:col>
                    <xdr:colOff>1609725</xdr:colOff>
                    <xdr:row>189</xdr:row>
                    <xdr:rowOff>0</xdr:rowOff>
                  </from>
                  <to>
                    <xdr:col>6</xdr:col>
                    <xdr:colOff>752475</xdr:colOff>
                    <xdr:row>189</xdr:row>
                    <xdr:rowOff>0</xdr:rowOff>
                  </to>
                </anchor>
              </controlPr>
            </control>
          </mc:Choice>
        </mc:AlternateContent>
        <mc:AlternateContent xmlns:mc="http://schemas.openxmlformats.org/markup-compatibility/2006">
          <mc:Choice Requires="x14">
            <control shapeId="12656" r:id="rId140" name="Button 1392">
              <controlPr locked="0" defaultSize="0" print="0" autoFill="0" autoPict="0" macro="[0]!Sheet1.deleteRow">
                <anchor moveWithCells="1" sizeWithCells="1">
                  <from>
                    <xdr:col>5</xdr:col>
                    <xdr:colOff>1609725</xdr:colOff>
                    <xdr:row>189</xdr:row>
                    <xdr:rowOff>0</xdr:rowOff>
                  </from>
                  <to>
                    <xdr:col>6</xdr:col>
                    <xdr:colOff>752475</xdr:colOff>
                    <xdr:row>189</xdr:row>
                    <xdr:rowOff>9525</xdr:rowOff>
                  </to>
                </anchor>
              </controlPr>
            </control>
          </mc:Choice>
        </mc:AlternateContent>
        <mc:AlternateContent xmlns:mc="http://schemas.openxmlformats.org/markup-compatibility/2006">
          <mc:Choice Requires="x14">
            <control shapeId="12665" r:id="rId141" name="Button 1401">
              <controlPr locked="0" defaultSize="0" print="0" autoFill="0" autoPict="0" macro="[0]!Sheet1.deleteRow">
                <anchor moveWithCells="1" sizeWithCells="1">
                  <from>
                    <xdr:col>5</xdr:col>
                    <xdr:colOff>1609725</xdr:colOff>
                    <xdr:row>199</xdr:row>
                    <xdr:rowOff>161925</xdr:rowOff>
                  </from>
                  <to>
                    <xdr:col>6</xdr:col>
                    <xdr:colOff>752475</xdr:colOff>
                    <xdr:row>200</xdr:row>
                    <xdr:rowOff>152400</xdr:rowOff>
                  </to>
                </anchor>
              </controlPr>
            </control>
          </mc:Choice>
        </mc:AlternateContent>
        <mc:AlternateContent xmlns:mc="http://schemas.openxmlformats.org/markup-compatibility/2006">
          <mc:Choice Requires="x14">
            <control shapeId="12666" r:id="rId142" name="Button 1402">
              <controlPr locked="0" defaultSize="0" print="0" autoFill="0" autoPict="0" macro="[0]!Sheet1.deleteRow">
                <anchor moveWithCells="1" sizeWithCells="1">
                  <from>
                    <xdr:col>5</xdr:col>
                    <xdr:colOff>1609725</xdr:colOff>
                    <xdr:row>200</xdr:row>
                    <xdr:rowOff>152400</xdr:rowOff>
                  </from>
                  <to>
                    <xdr:col>6</xdr:col>
                    <xdr:colOff>752475</xdr:colOff>
                    <xdr:row>201</xdr:row>
                    <xdr:rowOff>152400</xdr:rowOff>
                  </to>
                </anchor>
              </controlPr>
            </control>
          </mc:Choice>
        </mc:AlternateContent>
        <mc:AlternateContent xmlns:mc="http://schemas.openxmlformats.org/markup-compatibility/2006">
          <mc:Choice Requires="x14">
            <control shapeId="12667" r:id="rId143" name="Button 1403">
              <controlPr locked="0" defaultSize="0" print="0" autoFill="0" autoPict="0" macro="[0]!Sheet1.deleteRow">
                <anchor moveWithCells="1" sizeWithCells="1">
                  <from>
                    <xdr:col>5</xdr:col>
                    <xdr:colOff>1609725</xdr:colOff>
                    <xdr:row>201</xdr:row>
                    <xdr:rowOff>152400</xdr:rowOff>
                  </from>
                  <to>
                    <xdr:col>6</xdr:col>
                    <xdr:colOff>752475</xdr:colOff>
                    <xdr:row>202</xdr:row>
                    <xdr:rowOff>152400</xdr:rowOff>
                  </to>
                </anchor>
              </controlPr>
            </control>
          </mc:Choice>
        </mc:AlternateContent>
        <mc:AlternateContent xmlns:mc="http://schemas.openxmlformats.org/markup-compatibility/2006">
          <mc:Choice Requires="x14">
            <control shapeId="12668" r:id="rId144" name="Button 1404">
              <controlPr locked="0" defaultSize="0" print="0" autoFill="0" autoPict="0" macro="[0]!Sheet1.deleteRow">
                <anchor moveWithCells="1" sizeWithCells="1">
                  <from>
                    <xdr:col>5</xdr:col>
                    <xdr:colOff>1609725</xdr:colOff>
                    <xdr:row>202</xdr:row>
                    <xdr:rowOff>152400</xdr:rowOff>
                  </from>
                  <to>
                    <xdr:col>6</xdr:col>
                    <xdr:colOff>752475</xdr:colOff>
                    <xdr:row>203</xdr:row>
                    <xdr:rowOff>152400</xdr:rowOff>
                  </to>
                </anchor>
              </controlPr>
            </control>
          </mc:Choice>
        </mc:AlternateContent>
        <mc:AlternateContent xmlns:mc="http://schemas.openxmlformats.org/markup-compatibility/2006">
          <mc:Choice Requires="x14">
            <control shapeId="12669" r:id="rId145" name="Button 1405">
              <controlPr locked="0" defaultSize="0" print="0" autoFill="0" autoPict="0" macro="[0]!Sheet1.deleteRow">
                <anchor moveWithCells="1" sizeWithCells="1">
                  <from>
                    <xdr:col>5</xdr:col>
                    <xdr:colOff>1609725</xdr:colOff>
                    <xdr:row>203</xdr:row>
                    <xdr:rowOff>152400</xdr:rowOff>
                  </from>
                  <to>
                    <xdr:col>6</xdr:col>
                    <xdr:colOff>752475</xdr:colOff>
                    <xdr:row>204</xdr:row>
                    <xdr:rowOff>152400</xdr:rowOff>
                  </to>
                </anchor>
              </controlPr>
            </control>
          </mc:Choice>
        </mc:AlternateContent>
        <mc:AlternateContent xmlns:mc="http://schemas.openxmlformats.org/markup-compatibility/2006">
          <mc:Choice Requires="x14">
            <control shapeId="12670" r:id="rId146" name="Button 1406">
              <controlPr locked="0" defaultSize="0" print="0" autoFill="0" autoPict="0" macro="[0]!Sheet1.deleteRow">
                <anchor moveWithCells="1" sizeWithCells="1">
                  <from>
                    <xdr:col>5</xdr:col>
                    <xdr:colOff>1609725</xdr:colOff>
                    <xdr:row>204</xdr:row>
                    <xdr:rowOff>152400</xdr:rowOff>
                  </from>
                  <to>
                    <xdr:col>6</xdr:col>
                    <xdr:colOff>752475</xdr:colOff>
                    <xdr:row>205</xdr:row>
                    <xdr:rowOff>142875</xdr:rowOff>
                  </to>
                </anchor>
              </controlPr>
            </control>
          </mc:Choice>
        </mc:AlternateContent>
        <mc:AlternateContent xmlns:mc="http://schemas.openxmlformats.org/markup-compatibility/2006">
          <mc:Choice Requires="x14">
            <control shapeId="12671" r:id="rId147" name="Button 1407">
              <controlPr locked="0" defaultSize="0" print="0" autoFill="0" autoPict="0" macro="[0]!Sheet1.deleteRow">
                <anchor moveWithCells="1" sizeWithCells="1">
                  <from>
                    <xdr:col>5</xdr:col>
                    <xdr:colOff>1609725</xdr:colOff>
                    <xdr:row>205</xdr:row>
                    <xdr:rowOff>142875</xdr:rowOff>
                  </from>
                  <to>
                    <xdr:col>6</xdr:col>
                    <xdr:colOff>752475</xdr:colOff>
                    <xdr:row>206</xdr:row>
                    <xdr:rowOff>142875</xdr:rowOff>
                  </to>
                </anchor>
              </controlPr>
            </control>
          </mc:Choice>
        </mc:AlternateContent>
        <mc:AlternateContent xmlns:mc="http://schemas.openxmlformats.org/markup-compatibility/2006">
          <mc:Choice Requires="x14">
            <control shapeId="12672" r:id="rId148" name="Button 1408">
              <controlPr locked="0" defaultSize="0" print="0" autoFill="0" autoPict="0" macro="[0]!Sheet1.deleteRow">
                <anchor moveWithCells="1" sizeWithCells="1">
                  <from>
                    <xdr:col>5</xdr:col>
                    <xdr:colOff>1609725</xdr:colOff>
                    <xdr:row>206</xdr:row>
                    <xdr:rowOff>142875</xdr:rowOff>
                  </from>
                  <to>
                    <xdr:col>6</xdr:col>
                    <xdr:colOff>752475</xdr:colOff>
                    <xdr:row>207</xdr:row>
                    <xdr:rowOff>142875</xdr:rowOff>
                  </to>
                </anchor>
              </controlPr>
            </control>
          </mc:Choice>
        </mc:AlternateContent>
        <mc:AlternateContent xmlns:mc="http://schemas.openxmlformats.org/markup-compatibility/2006">
          <mc:Choice Requires="x14">
            <control shapeId="12673" r:id="rId149" name="Button 1409">
              <controlPr locked="0" defaultSize="0" print="0" autoFill="0" autoPict="0" macro="[0]!Sheet1.deleteRow">
                <anchor moveWithCells="1" sizeWithCells="1">
                  <from>
                    <xdr:col>5</xdr:col>
                    <xdr:colOff>1609725</xdr:colOff>
                    <xdr:row>207</xdr:row>
                    <xdr:rowOff>142875</xdr:rowOff>
                  </from>
                  <to>
                    <xdr:col>6</xdr:col>
                    <xdr:colOff>752475</xdr:colOff>
                    <xdr:row>208</xdr:row>
                    <xdr:rowOff>142875</xdr:rowOff>
                  </to>
                </anchor>
              </controlPr>
            </control>
          </mc:Choice>
        </mc:AlternateContent>
        <mc:AlternateContent xmlns:mc="http://schemas.openxmlformats.org/markup-compatibility/2006">
          <mc:Choice Requires="x14">
            <control shapeId="12674" r:id="rId150" name="Button 1410">
              <controlPr locked="0" defaultSize="0" print="0" autoFill="0" autoPict="0" macro="[0]!Sheet1.deleteRow">
                <anchor moveWithCells="1" sizeWithCells="1">
                  <from>
                    <xdr:col>5</xdr:col>
                    <xdr:colOff>1609725</xdr:colOff>
                    <xdr:row>208</xdr:row>
                    <xdr:rowOff>142875</xdr:rowOff>
                  </from>
                  <to>
                    <xdr:col>6</xdr:col>
                    <xdr:colOff>752475</xdr:colOff>
                    <xdr:row>209</xdr:row>
                    <xdr:rowOff>142875</xdr:rowOff>
                  </to>
                </anchor>
              </controlPr>
            </control>
          </mc:Choice>
        </mc:AlternateContent>
        <mc:AlternateContent xmlns:mc="http://schemas.openxmlformats.org/markup-compatibility/2006">
          <mc:Choice Requires="x14">
            <control shapeId="12675" r:id="rId151" name="Button 1411">
              <controlPr locked="0" defaultSize="0" print="0" autoFill="0" autoPict="0" macro="[0]!Sheet1.deleteRow">
                <anchor moveWithCells="1" sizeWithCells="1">
                  <from>
                    <xdr:col>5</xdr:col>
                    <xdr:colOff>1609725</xdr:colOff>
                    <xdr:row>209</xdr:row>
                    <xdr:rowOff>142875</xdr:rowOff>
                  </from>
                  <to>
                    <xdr:col>6</xdr:col>
                    <xdr:colOff>752475</xdr:colOff>
                    <xdr:row>210</xdr:row>
                    <xdr:rowOff>142875</xdr:rowOff>
                  </to>
                </anchor>
              </controlPr>
            </control>
          </mc:Choice>
        </mc:AlternateContent>
        <mc:AlternateContent xmlns:mc="http://schemas.openxmlformats.org/markup-compatibility/2006">
          <mc:Choice Requires="x14">
            <control shapeId="12676" r:id="rId152" name="Button 1412">
              <controlPr locked="0" defaultSize="0" print="0" autoFill="0" autoPict="0" macro="[0]!Sheet1.deleteRow">
                <anchor moveWithCells="1" sizeWithCells="1">
                  <from>
                    <xdr:col>5</xdr:col>
                    <xdr:colOff>1609725</xdr:colOff>
                    <xdr:row>210</xdr:row>
                    <xdr:rowOff>142875</xdr:rowOff>
                  </from>
                  <to>
                    <xdr:col>6</xdr:col>
                    <xdr:colOff>752475</xdr:colOff>
                    <xdr:row>211</xdr:row>
                    <xdr:rowOff>142875</xdr:rowOff>
                  </to>
                </anchor>
              </controlPr>
            </control>
          </mc:Choice>
        </mc:AlternateContent>
        <mc:AlternateContent xmlns:mc="http://schemas.openxmlformats.org/markup-compatibility/2006">
          <mc:Choice Requires="x14">
            <control shapeId="12677" r:id="rId153" name="Button 1413">
              <controlPr locked="0" defaultSize="0" print="0" autoFill="0" autoPict="0" macro="[0]!Sheet1.deleteRow">
                <anchor moveWithCells="1" sizeWithCells="1">
                  <from>
                    <xdr:col>5</xdr:col>
                    <xdr:colOff>1609725</xdr:colOff>
                    <xdr:row>211</xdr:row>
                    <xdr:rowOff>142875</xdr:rowOff>
                  </from>
                  <to>
                    <xdr:col>6</xdr:col>
                    <xdr:colOff>752475</xdr:colOff>
                    <xdr:row>212</xdr:row>
                    <xdr:rowOff>142875</xdr:rowOff>
                  </to>
                </anchor>
              </controlPr>
            </control>
          </mc:Choice>
        </mc:AlternateContent>
        <mc:AlternateContent xmlns:mc="http://schemas.openxmlformats.org/markup-compatibility/2006">
          <mc:Choice Requires="x14">
            <control shapeId="12678" r:id="rId154" name="Button 1414">
              <controlPr locked="0" defaultSize="0" print="0" autoFill="0" autoPict="0" macro="[0]!Sheet1.deleteRow">
                <anchor moveWithCells="1" sizeWithCells="1">
                  <from>
                    <xdr:col>5</xdr:col>
                    <xdr:colOff>1609725</xdr:colOff>
                    <xdr:row>212</xdr:row>
                    <xdr:rowOff>142875</xdr:rowOff>
                  </from>
                  <to>
                    <xdr:col>6</xdr:col>
                    <xdr:colOff>752475</xdr:colOff>
                    <xdr:row>213</xdr:row>
                    <xdr:rowOff>142875</xdr:rowOff>
                  </to>
                </anchor>
              </controlPr>
            </control>
          </mc:Choice>
        </mc:AlternateContent>
        <mc:AlternateContent xmlns:mc="http://schemas.openxmlformats.org/markup-compatibility/2006">
          <mc:Choice Requires="x14">
            <control shapeId="12679" r:id="rId155" name="Button 1415">
              <controlPr locked="0" defaultSize="0" print="0" autoFill="0" autoPict="0" macro="[0]!Sheet1.deleteRow">
                <anchor moveWithCells="1" sizeWithCells="1">
                  <from>
                    <xdr:col>5</xdr:col>
                    <xdr:colOff>1609725</xdr:colOff>
                    <xdr:row>213</xdr:row>
                    <xdr:rowOff>142875</xdr:rowOff>
                  </from>
                  <to>
                    <xdr:col>6</xdr:col>
                    <xdr:colOff>752475</xdr:colOff>
                    <xdr:row>214</xdr:row>
                    <xdr:rowOff>142875</xdr:rowOff>
                  </to>
                </anchor>
              </controlPr>
            </control>
          </mc:Choice>
        </mc:AlternateContent>
        <mc:AlternateContent xmlns:mc="http://schemas.openxmlformats.org/markup-compatibility/2006">
          <mc:Choice Requires="x14">
            <control shapeId="12680" r:id="rId156" name="Button 1416">
              <controlPr locked="0" defaultSize="0" print="0" autoFill="0" autoPict="0" macro="[0]!Sheet1.deleteRow">
                <anchor moveWithCells="1" sizeWithCells="1">
                  <from>
                    <xdr:col>5</xdr:col>
                    <xdr:colOff>1609725</xdr:colOff>
                    <xdr:row>214</xdr:row>
                    <xdr:rowOff>142875</xdr:rowOff>
                  </from>
                  <to>
                    <xdr:col>6</xdr:col>
                    <xdr:colOff>752475</xdr:colOff>
                    <xdr:row>215</xdr:row>
                    <xdr:rowOff>133350</xdr:rowOff>
                  </to>
                </anchor>
              </controlPr>
            </control>
          </mc:Choice>
        </mc:AlternateContent>
        <mc:AlternateContent xmlns:mc="http://schemas.openxmlformats.org/markup-compatibility/2006">
          <mc:Choice Requires="x14">
            <control shapeId="12681" r:id="rId157" name="Button 1417">
              <controlPr locked="0" defaultSize="0" print="0" autoFill="0" autoPict="0" macro="[0]!Sheet1.deleteRow">
                <anchor moveWithCells="1" sizeWithCells="1">
                  <from>
                    <xdr:col>5</xdr:col>
                    <xdr:colOff>1609725</xdr:colOff>
                    <xdr:row>215</xdr:row>
                    <xdr:rowOff>133350</xdr:rowOff>
                  </from>
                  <to>
                    <xdr:col>6</xdr:col>
                    <xdr:colOff>752475</xdr:colOff>
                    <xdr:row>216</xdr:row>
                    <xdr:rowOff>133350</xdr:rowOff>
                  </to>
                </anchor>
              </controlPr>
            </control>
          </mc:Choice>
        </mc:AlternateContent>
        <mc:AlternateContent xmlns:mc="http://schemas.openxmlformats.org/markup-compatibility/2006">
          <mc:Choice Requires="x14">
            <control shapeId="12682" r:id="rId158" name="Button 1418">
              <controlPr locked="0" defaultSize="0" print="0" autoFill="0" autoPict="0" macro="[0]!Sheet1.deleteRow">
                <anchor moveWithCells="1" sizeWithCells="1">
                  <from>
                    <xdr:col>5</xdr:col>
                    <xdr:colOff>1609725</xdr:colOff>
                    <xdr:row>216</xdr:row>
                    <xdr:rowOff>133350</xdr:rowOff>
                  </from>
                  <to>
                    <xdr:col>6</xdr:col>
                    <xdr:colOff>752475</xdr:colOff>
                    <xdr:row>217</xdr:row>
                    <xdr:rowOff>133350</xdr:rowOff>
                  </to>
                </anchor>
              </controlPr>
            </control>
          </mc:Choice>
        </mc:AlternateContent>
        <mc:AlternateContent xmlns:mc="http://schemas.openxmlformats.org/markup-compatibility/2006">
          <mc:Choice Requires="x14">
            <control shapeId="12683" r:id="rId159" name="Button 1419">
              <controlPr locked="0" defaultSize="0" print="0" autoFill="0" autoPict="0" macro="[0]!Sheet1.deleteRow">
                <anchor moveWithCells="1" sizeWithCells="1">
                  <from>
                    <xdr:col>5</xdr:col>
                    <xdr:colOff>1609725</xdr:colOff>
                    <xdr:row>217</xdr:row>
                    <xdr:rowOff>133350</xdr:rowOff>
                  </from>
                  <to>
                    <xdr:col>6</xdr:col>
                    <xdr:colOff>752475</xdr:colOff>
                    <xdr:row>218</xdr:row>
                    <xdr:rowOff>133350</xdr:rowOff>
                  </to>
                </anchor>
              </controlPr>
            </control>
          </mc:Choice>
        </mc:AlternateContent>
        <mc:AlternateContent xmlns:mc="http://schemas.openxmlformats.org/markup-compatibility/2006">
          <mc:Choice Requires="x14">
            <control shapeId="12684" r:id="rId160" name="Button 1420">
              <controlPr locked="0" defaultSize="0" print="0" autoFill="0" autoPict="0" macro="[0]!Sheet1.deleteRow">
                <anchor moveWithCells="1" sizeWithCells="1">
                  <from>
                    <xdr:col>5</xdr:col>
                    <xdr:colOff>1609725</xdr:colOff>
                    <xdr:row>218</xdr:row>
                    <xdr:rowOff>133350</xdr:rowOff>
                  </from>
                  <to>
                    <xdr:col>6</xdr:col>
                    <xdr:colOff>752475</xdr:colOff>
                    <xdr:row>219</xdr:row>
                    <xdr:rowOff>133350</xdr:rowOff>
                  </to>
                </anchor>
              </controlPr>
            </control>
          </mc:Choice>
        </mc:AlternateContent>
        <mc:AlternateContent xmlns:mc="http://schemas.openxmlformats.org/markup-compatibility/2006">
          <mc:Choice Requires="x14">
            <control shapeId="12685" r:id="rId161" name="Button 1421">
              <controlPr locked="0" defaultSize="0" print="0" autoFill="0" autoPict="0" macro="[0]!Sheet1.deleteRow">
                <anchor moveWithCells="1" sizeWithCells="1">
                  <from>
                    <xdr:col>5</xdr:col>
                    <xdr:colOff>1609725</xdr:colOff>
                    <xdr:row>219</xdr:row>
                    <xdr:rowOff>133350</xdr:rowOff>
                  </from>
                  <to>
                    <xdr:col>6</xdr:col>
                    <xdr:colOff>752475</xdr:colOff>
                    <xdr:row>220</xdr:row>
                    <xdr:rowOff>123825</xdr:rowOff>
                  </to>
                </anchor>
              </controlPr>
            </control>
          </mc:Choice>
        </mc:AlternateContent>
        <mc:AlternateContent xmlns:mc="http://schemas.openxmlformats.org/markup-compatibility/2006">
          <mc:Choice Requires="x14">
            <control shapeId="12686" r:id="rId162" name="Button 1422">
              <controlPr locked="0" defaultSize="0" print="0" autoFill="0" autoPict="0" macro="[0]!Sheet1.deleteRow">
                <anchor moveWithCells="1" sizeWithCells="1">
                  <from>
                    <xdr:col>5</xdr:col>
                    <xdr:colOff>1609725</xdr:colOff>
                    <xdr:row>220</xdr:row>
                    <xdr:rowOff>123825</xdr:rowOff>
                  </from>
                  <to>
                    <xdr:col>6</xdr:col>
                    <xdr:colOff>752475</xdr:colOff>
                    <xdr:row>221</xdr:row>
                    <xdr:rowOff>123825</xdr:rowOff>
                  </to>
                </anchor>
              </controlPr>
            </control>
          </mc:Choice>
        </mc:AlternateContent>
        <mc:AlternateContent xmlns:mc="http://schemas.openxmlformats.org/markup-compatibility/2006">
          <mc:Choice Requires="x14">
            <control shapeId="12687" r:id="rId163" name="Button 1423">
              <controlPr locked="0" defaultSize="0" print="0" autoFill="0" autoPict="0" macro="[0]!Sheet1.deleteRow">
                <anchor moveWithCells="1" sizeWithCells="1">
                  <from>
                    <xdr:col>5</xdr:col>
                    <xdr:colOff>1609725</xdr:colOff>
                    <xdr:row>221</xdr:row>
                    <xdr:rowOff>123825</xdr:rowOff>
                  </from>
                  <to>
                    <xdr:col>6</xdr:col>
                    <xdr:colOff>752475</xdr:colOff>
                    <xdr:row>222</xdr:row>
                    <xdr:rowOff>123825</xdr:rowOff>
                  </to>
                </anchor>
              </controlPr>
            </control>
          </mc:Choice>
        </mc:AlternateContent>
        <mc:AlternateContent xmlns:mc="http://schemas.openxmlformats.org/markup-compatibility/2006">
          <mc:Choice Requires="x14">
            <control shapeId="12688" r:id="rId164" name="Button 1424">
              <controlPr locked="0" defaultSize="0" print="0" autoFill="0" autoPict="0" macro="[0]!Sheet1.deleteRow">
                <anchor moveWithCells="1" sizeWithCells="1">
                  <from>
                    <xdr:col>5</xdr:col>
                    <xdr:colOff>1609725</xdr:colOff>
                    <xdr:row>222</xdr:row>
                    <xdr:rowOff>123825</xdr:rowOff>
                  </from>
                  <to>
                    <xdr:col>6</xdr:col>
                    <xdr:colOff>752475</xdr:colOff>
                    <xdr:row>223</xdr:row>
                    <xdr:rowOff>123825</xdr:rowOff>
                  </to>
                </anchor>
              </controlPr>
            </control>
          </mc:Choice>
        </mc:AlternateContent>
        <mc:AlternateContent xmlns:mc="http://schemas.openxmlformats.org/markup-compatibility/2006">
          <mc:Choice Requires="x14">
            <control shapeId="12689" r:id="rId165" name="Button 1425">
              <controlPr locked="0" defaultSize="0" print="0" autoFill="0" autoPict="0" macro="[0]!Sheet1.deleteRow">
                <anchor moveWithCells="1" sizeWithCells="1">
                  <from>
                    <xdr:col>5</xdr:col>
                    <xdr:colOff>1609725</xdr:colOff>
                    <xdr:row>223</xdr:row>
                    <xdr:rowOff>123825</xdr:rowOff>
                  </from>
                  <to>
                    <xdr:col>6</xdr:col>
                    <xdr:colOff>752475</xdr:colOff>
                    <xdr:row>224</xdr:row>
                    <xdr:rowOff>123825</xdr:rowOff>
                  </to>
                </anchor>
              </controlPr>
            </control>
          </mc:Choice>
        </mc:AlternateContent>
        <mc:AlternateContent xmlns:mc="http://schemas.openxmlformats.org/markup-compatibility/2006">
          <mc:Choice Requires="x14">
            <control shapeId="12709" r:id="rId166" name="Button 1445">
              <controlPr locked="0" defaultSize="0" print="0" autoFill="0" autoPict="0" macro="[0]!Sheet1.InsertNewTableRow">
                <anchor moveWithCells="1" sizeWithCells="1">
                  <from>
                    <xdr:col>5</xdr:col>
                    <xdr:colOff>1609725</xdr:colOff>
                    <xdr:row>233</xdr:row>
                    <xdr:rowOff>104775</xdr:rowOff>
                  </from>
                  <to>
                    <xdr:col>6</xdr:col>
                    <xdr:colOff>752475</xdr:colOff>
                    <xdr:row>234</xdr:row>
                    <xdr:rowOff>95250</xdr:rowOff>
                  </to>
                </anchor>
              </controlPr>
            </control>
          </mc:Choice>
        </mc:AlternateContent>
        <mc:AlternateContent xmlns:mc="http://schemas.openxmlformats.org/markup-compatibility/2006">
          <mc:Choice Requires="x14">
            <control shapeId="12710" r:id="rId167" name="Button 1446">
              <controlPr locked="0" defaultSize="0" print="0" autoFill="0" autoPict="0" macro="[0]!Sheet1.deleteRow">
                <anchor moveWithCells="1" sizeWithCells="1">
                  <from>
                    <xdr:col>5</xdr:col>
                    <xdr:colOff>1609725</xdr:colOff>
                    <xdr:row>234</xdr:row>
                    <xdr:rowOff>95250</xdr:rowOff>
                  </from>
                  <to>
                    <xdr:col>6</xdr:col>
                    <xdr:colOff>752475</xdr:colOff>
                    <xdr:row>235</xdr:row>
                    <xdr:rowOff>95250</xdr:rowOff>
                  </to>
                </anchor>
              </controlPr>
            </control>
          </mc:Choice>
        </mc:AlternateContent>
        <mc:AlternateContent xmlns:mc="http://schemas.openxmlformats.org/markup-compatibility/2006">
          <mc:Choice Requires="x14">
            <control shapeId="12711" r:id="rId168" name="Button 1447">
              <controlPr locked="0" defaultSize="0" print="0" autoFill="0" autoPict="0" macro="[0]!Sheet1.deleteProcedure">
                <anchor moveWithCells="1" sizeWithCells="1">
                  <from>
                    <xdr:col>5</xdr:col>
                    <xdr:colOff>1609725</xdr:colOff>
                    <xdr:row>226</xdr:row>
                    <xdr:rowOff>114300</xdr:rowOff>
                  </from>
                  <to>
                    <xdr:col>6</xdr:col>
                    <xdr:colOff>752475</xdr:colOff>
                    <xdr:row>229</xdr:row>
                    <xdr:rowOff>28575</xdr:rowOff>
                  </to>
                </anchor>
              </controlPr>
            </control>
          </mc:Choice>
        </mc:AlternateContent>
        <mc:AlternateContent xmlns:mc="http://schemas.openxmlformats.org/markup-compatibility/2006">
          <mc:Choice Requires="x14">
            <control shapeId="12718" r:id="rId169" name="Button 1454">
              <controlPr locked="0" defaultSize="0" print="0" autoFill="0" autoPict="0" macro="[0]!Sheet1.deleteRow">
                <anchor moveWithCells="1" sizeWithCells="1">
                  <from>
                    <xdr:col>5</xdr:col>
                    <xdr:colOff>1609725</xdr:colOff>
                    <xdr:row>235</xdr:row>
                    <xdr:rowOff>95250</xdr:rowOff>
                  </from>
                  <to>
                    <xdr:col>6</xdr:col>
                    <xdr:colOff>752475</xdr:colOff>
                    <xdr:row>236</xdr:row>
                    <xdr:rowOff>95250</xdr:rowOff>
                  </to>
                </anchor>
              </controlPr>
            </control>
          </mc:Choice>
        </mc:AlternateContent>
        <mc:AlternateContent xmlns:mc="http://schemas.openxmlformats.org/markup-compatibility/2006">
          <mc:Choice Requires="x14">
            <control shapeId="12719" r:id="rId170" name="Button 1455">
              <controlPr locked="0" defaultSize="0" print="0" autoFill="0" autoPict="0" macro="[0]!Sheet1.deleteRow">
                <anchor moveWithCells="1" sizeWithCells="1">
                  <from>
                    <xdr:col>5</xdr:col>
                    <xdr:colOff>1609725</xdr:colOff>
                    <xdr:row>236</xdr:row>
                    <xdr:rowOff>95250</xdr:rowOff>
                  </from>
                  <to>
                    <xdr:col>6</xdr:col>
                    <xdr:colOff>752475</xdr:colOff>
                    <xdr:row>237</xdr:row>
                    <xdr:rowOff>95250</xdr:rowOff>
                  </to>
                </anchor>
              </controlPr>
            </control>
          </mc:Choice>
        </mc:AlternateContent>
        <mc:AlternateContent xmlns:mc="http://schemas.openxmlformats.org/markup-compatibility/2006">
          <mc:Choice Requires="x14">
            <control shapeId="12720" r:id="rId171" name="Button 1456">
              <controlPr locked="0" defaultSize="0" print="0" autoFill="0" autoPict="0" macro="[0]!Sheet1.deleteRow">
                <anchor moveWithCells="1" sizeWithCells="1">
                  <from>
                    <xdr:col>5</xdr:col>
                    <xdr:colOff>1609725</xdr:colOff>
                    <xdr:row>237</xdr:row>
                    <xdr:rowOff>95250</xdr:rowOff>
                  </from>
                  <to>
                    <xdr:col>6</xdr:col>
                    <xdr:colOff>752475</xdr:colOff>
                    <xdr:row>238</xdr:row>
                    <xdr:rowOff>95250</xdr:rowOff>
                  </to>
                </anchor>
              </controlPr>
            </control>
          </mc:Choice>
        </mc:AlternateContent>
        <mc:AlternateContent xmlns:mc="http://schemas.openxmlformats.org/markup-compatibility/2006">
          <mc:Choice Requires="x14">
            <control shapeId="12721" r:id="rId172" name="Button 1457">
              <controlPr locked="0" defaultSize="0" print="0" autoFill="0" autoPict="0" macro="[0]!Sheet1.deleteRow">
                <anchor moveWithCells="1" sizeWithCells="1">
                  <from>
                    <xdr:col>5</xdr:col>
                    <xdr:colOff>1609725</xdr:colOff>
                    <xdr:row>238</xdr:row>
                    <xdr:rowOff>95250</xdr:rowOff>
                  </from>
                  <to>
                    <xdr:col>6</xdr:col>
                    <xdr:colOff>752475</xdr:colOff>
                    <xdr:row>239</xdr:row>
                    <xdr:rowOff>85725</xdr:rowOff>
                  </to>
                </anchor>
              </controlPr>
            </control>
          </mc:Choice>
        </mc:AlternateContent>
        <mc:AlternateContent xmlns:mc="http://schemas.openxmlformats.org/markup-compatibility/2006">
          <mc:Choice Requires="x14">
            <control shapeId="12722" r:id="rId173" name="Button 1458">
              <controlPr locked="0" defaultSize="0" print="0" autoFill="0" autoPict="0" macro="[0]!Sheet1.deleteRow">
                <anchor moveWithCells="1" sizeWithCells="1">
                  <from>
                    <xdr:col>5</xdr:col>
                    <xdr:colOff>1609725</xdr:colOff>
                    <xdr:row>239</xdr:row>
                    <xdr:rowOff>85725</xdr:rowOff>
                  </from>
                  <to>
                    <xdr:col>6</xdr:col>
                    <xdr:colOff>752475</xdr:colOff>
                    <xdr:row>240</xdr:row>
                    <xdr:rowOff>85725</xdr:rowOff>
                  </to>
                </anchor>
              </controlPr>
            </control>
          </mc:Choice>
        </mc:AlternateContent>
        <mc:AlternateContent xmlns:mc="http://schemas.openxmlformats.org/markup-compatibility/2006">
          <mc:Choice Requires="x14">
            <control shapeId="12723" r:id="rId174" name="Button 1459">
              <controlPr locked="0" defaultSize="0" print="0" autoFill="0" autoPict="0" macro="[0]!Sheet1.deleteRow">
                <anchor moveWithCells="1" sizeWithCells="1">
                  <from>
                    <xdr:col>5</xdr:col>
                    <xdr:colOff>1609725</xdr:colOff>
                    <xdr:row>240</xdr:row>
                    <xdr:rowOff>85725</xdr:rowOff>
                  </from>
                  <to>
                    <xdr:col>6</xdr:col>
                    <xdr:colOff>752475</xdr:colOff>
                    <xdr:row>241</xdr:row>
                    <xdr:rowOff>85725</xdr:rowOff>
                  </to>
                </anchor>
              </controlPr>
            </control>
          </mc:Choice>
        </mc:AlternateContent>
        <mc:AlternateContent xmlns:mc="http://schemas.openxmlformats.org/markup-compatibility/2006">
          <mc:Choice Requires="x14">
            <control shapeId="12724" r:id="rId175" name="Button 1460">
              <controlPr locked="0" defaultSize="0" print="0" autoFill="0" autoPict="0" macro="[0]!Sheet1.deleteRow">
                <anchor moveWithCells="1" sizeWithCells="1">
                  <from>
                    <xdr:col>5</xdr:col>
                    <xdr:colOff>1609725</xdr:colOff>
                    <xdr:row>241</xdr:row>
                    <xdr:rowOff>85725</xdr:rowOff>
                  </from>
                  <to>
                    <xdr:col>6</xdr:col>
                    <xdr:colOff>752475</xdr:colOff>
                    <xdr:row>242</xdr:row>
                    <xdr:rowOff>85725</xdr:rowOff>
                  </to>
                </anchor>
              </controlPr>
            </control>
          </mc:Choice>
        </mc:AlternateContent>
        <mc:AlternateContent xmlns:mc="http://schemas.openxmlformats.org/markup-compatibility/2006">
          <mc:Choice Requires="x14">
            <control shapeId="12725" r:id="rId176" name="Button 1461">
              <controlPr locked="0" defaultSize="0" print="0" autoFill="0" autoPict="0" macro="[0]!Sheet1.deleteRow">
                <anchor moveWithCells="1" sizeWithCells="1">
                  <from>
                    <xdr:col>5</xdr:col>
                    <xdr:colOff>1609725</xdr:colOff>
                    <xdr:row>242</xdr:row>
                    <xdr:rowOff>85725</xdr:rowOff>
                  </from>
                  <to>
                    <xdr:col>6</xdr:col>
                    <xdr:colOff>752475</xdr:colOff>
                    <xdr:row>243</xdr:row>
                    <xdr:rowOff>85725</xdr:rowOff>
                  </to>
                </anchor>
              </controlPr>
            </control>
          </mc:Choice>
        </mc:AlternateContent>
        <mc:AlternateContent xmlns:mc="http://schemas.openxmlformats.org/markup-compatibility/2006">
          <mc:Choice Requires="x14">
            <control shapeId="12726" r:id="rId177" name="Button 1462">
              <controlPr locked="0" defaultSize="0" print="0" autoFill="0" autoPict="0" macro="[0]!Sheet1.deleteRow">
                <anchor moveWithCells="1" sizeWithCells="1">
                  <from>
                    <xdr:col>5</xdr:col>
                    <xdr:colOff>1609725</xdr:colOff>
                    <xdr:row>243</xdr:row>
                    <xdr:rowOff>85725</xdr:rowOff>
                  </from>
                  <to>
                    <xdr:col>6</xdr:col>
                    <xdr:colOff>752475</xdr:colOff>
                    <xdr:row>244</xdr:row>
                    <xdr:rowOff>76200</xdr:rowOff>
                  </to>
                </anchor>
              </controlPr>
            </control>
          </mc:Choice>
        </mc:AlternateContent>
        <mc:AlternateContent xmlns:mc="http://schemas.openxmlformats.org/markup-compatibility/2006">
          <mc:Choice Requires="x14">
            <control shapeId="12727" r:id="rId178" name="Button 1463">
              <controlPr locked="0" defaultSize="0" print="0" autoFill="0" autoPict="0" macro="[0]!Sheet1.deleteRow">
                <anchor moveWithCells="1" sizeWithCells="1">
                  <from>
                    <xdr:col>5</xdr:col>
                    <xdr:colOff>1609725</xdr:colOff>
                    <xdr:row>244</xdr:row>
                    <xdr:rowOff>76200</xdr:rowOff>
                  </from>
                  <to>
                    <xdr:col>6</xdr:col>
                    <xdr:colOff>752475</xdr:colOff>
                    <xdr:row>245</xdr:row>
                    <xdr:rowOff>76200</xdr:rowOff>
                  </to>
                </anchor>
              </controlPr>
            </control>
          </mc:Choice>
        </mc:AlternateContent>
        <mc:AlternateContent xmlns:mc="http://schemas.openxmlformats.org/markup-compatibility/2006">
          <mc:Choice Requires="x14">
            <control shapeId="12728" r:id="rId179" name="Button 1464">
              <controlPr locked="0" defaultSize="0" print="0" autoFill="0" autoPict="0" macro="[0]!Sheet1.deleteRow">
                <anchor moveWithCells="1" sizeWithCells="1">
                  <from>
                    <xdr:col>5</xdr:col>
                    <xdr:colOff>1609725</xdr:colOff>
                    <xdr:row>245</xdr:row>
                    <xdr:rowOff>76200</xdr:rowOff>
                  </from>
                  <to>
                    <xdr:col>6</xdr:col>
                    <xdr:colOff>752475</xdr:colOff>
                    <xdr:row>246</xdr:row>
                    <xdr:rowOff>76200</xdr:rowOff>
                  </to>
                </anchor>
              </controlPr>
            </control>
          </mc:Choice>
        </mc:AlternateContent>
        <mc:AlternateContent xmlns:mc="http://schemas.openxmlformats.org/markup-compatibility/2006">
          <mc:Choice Requires="x14">
            <control shapeId="12729" r:id="rId180" name="Button 1465">
              <controlPr locked="0" defaultSize="0" print="0" autoFill="0" autoPict="0" macro="[0]!Sheet1.deleteRow">
                <anchor moveWithCells="1" sizeWithCells="1">
                  <from>
                    <xdr:col>5</xdr:col>
                    <xdr:colOff>1609725</xdr:colOff>
                    <xdr:row>246</xdr:row>
                    <xdr:rowOff>76200</xdr:rowOff>
                  </from>
                  <to>
                    <xdr:col>6</xdr:col>
                    <xdr:colOff>752475</xdr:colOff>
                    <xdr:row>247</xdr:row>
                    <xdr:rowOff>76200</xdr:rowOff>
                  </to>
                </anchor>
              </controlPr>
            </control>
          </mc:Choice>
        </mc:AlternateContent>
        <mc:AlternateContent xmlns:mc="http://schemas.openxmlformats.org/markup-compatibility/2006">
          <mc:Choice Requires="x14">
            <control shapeId="12730" r:id="rId181" name="Button 1466">
              <controlPr locked="0" defaultSize="0" print="0" autoFill="0" autoPict="0" macro="[0]!Sheet1.deleteRow">
                <anchor moveWithCells="1" sizeWithCells="1">
                  <from>
                    <xdr:col>5</xdr:col>
                    <xdr:colOff>1609725</xdr:colOff>
                    <xdr:row>247</xdr:row>
                    <xdr:rowOff>76200</xdr:rowOff>
                  </from>
                  <to>
                    <xdr:col>6</xdr:col>
                    <xdr:colOff>752475</xdr:colOff>
                    <xdr:row>248</xdr:row>
                    <xdr:rowOff>76200</xdr:rowOff>
                  </to>
                </anchor>
              </controlPr>
            </control>
          </mc:Choice>
        </mc:AlternateContent>
        <mc:AlternateContent xmlns:mc="http://schemas.openxmlformats.org/markup-compatibility/2006">
          <mc:Choice Requires="x14">
            <control shapeId="12731" r:id="rId182" name="Button 1467">
              <controlPr locked="0" defaultSize="0" print="0" autoFill="0" autoPict="0" macro="[0]!Sheet1.deleteRow">
                <anchor moveWithCells="1" sizeWithCells="1">
                  <from>
                    <xdr:col>5</xdr:col>
                    <xdr:colOff>1609725</xdr:colOff>
                    <xdr:row>248</xdr:row>
                    <xdr:rowOff>76200</xdr:rowOff>
                  </from>
                  <to>
                    <xdr:col>6</xdr:col>
                    <xdr:colOff>752475</xdr:colOff>
                    <xdr:row>249</xdr:row>
                    <xdr:rowOff>66675</xdr:rowOff>
                  </to>
                </anchor>
              </controlPr>
            </control>
          </mc:Choice>
        </mc:AlternateContent>
        <mc:AlternateContent xmlns:mc="http://schemas.openxmlformats.org/markup-compatibility/2006">
          <mc:Choice Requires="x14">
            <control shapeId="12732" r:id="rId183" name="Button 1468">
              <controlPr locked="0" defaultSize="0" print="0" autoFill="0" autoPict="0" macro="[0]!Sheet1.deleteRow">
                <anchor moveWithCells="1" sizeWithCells="1">
                  <from>
                    <xdr:col>5</xdr:col>
                    <xdr:colOff>1609725</xdr:colOff>
                    <xdr:row>249</xdr:row>
                    <xdr:rowOff>66675</xdr:rowOff>
                  </from>
                  <to>
                    <xdr:col>6</xdr:col>
                    <xdr:colOff>752475</xdr:colOff>
                    <xdr:row>250</xdr:row>
                    <xdr:rowOff>66675</xdr:rowOff>
                  </to>
                </anchor>
              </controlPr>
            </control>
          </mc:Choice>
        </mc:AlternateContent>
        <mc:AlternateContent xmlns:mc="http://schemas.openxmlformats.org/markup-compatibility/2006">
          <mc:Choice Requires="x14">
            <control shapeId="12733" r:id="rId184" name="Button 1469">
              <controlPr locked="0" defaultSize="0" print="0" autoFill="0" autoPict="0" macro="[0]!Sheet1.deleteRow">
                <anchor moveWithCells="1" sizeWithCells="1">
                  <from>
                    <xdr:col>5</xdr:col>
                    <xdr:colOff>1609725</xdr:colOff>
                    <xdr:row>250</xdr:row>
                    <xdr:rowOff>66675</xdr:rowOff>
                  </from>
                  <to>
                    <xdr:col>6</xdr:col>
                    <xdr:colOff>752475</xdr:colOff>
                    <xdr:row>251</xdr:row>
                    <xdr:rowOff>66675</xdr:rowOff>
                  </to>
                </anchor>
              </controlPr>
            </control>
          </mc:Choice>
        </mc:AlternateContent>
        <mc:AlternateContent xmlns:mc="http://schemas.openxmlformats.org/markup-compatibility/2006">
          <mc:Choice Requires="x14">
            <control shapeId="12734" r:id="rId185" name="Button 1470">
              <controlPr locked="0" defaultSize="0" print="0" autoFill="0" autoPict="0" macro="[0]!Sheet1.deleteRow">
                <anchor moveWithCells="1" sizeWithCells="1">
                  <from>
                    <xdr:col>5</xdr:col>
                    <xdr:colOff>1609725</xdr:colOff>
                    <xdr:row>251</xdr:row>
                    <xdr:rowOff>66675</xdr:rowOff>
                  </from>
                  <to>
                    <xdr:col>6</xdr:col>
                    <xdr:colOff>752475</xdr:colOff>
                    <xdr:row>252</xdr:row>
                    <xdr:rowOff>66675</xdr:rowOff>
                  </to>
                </anchor>
              </controlPr>
            </control>
          </mc:Choice>
        </mc:AlternateContent>
        <mc:AlternateContent xmlns:mc="http://schemas.openxmlformats.org/markup-compatibility/2006">
          <mc:Choice Requires="x14">
            <control shapeId="12735" r:id="rId186" name="Button 1471">
              <controlPr locked="0" defaultSize="0" print="0" autoFill="0" autoPict="0" macro="[0]!Sheet1.deleteRow">
                <anchor moveWithCells="1" sizeWithCells="1">
                  <from>
                    <xdr:col>5</xdr:col>
                    <xdr:colOff>1609725</xdr:colOff>
                    <xdr:row>252</xdr:row>
                    <xdr:rowOff>66675</xdr:rowOff>
                  </from>
                  <to>
                    <xdr:col>6</xdr:col>
                    <xdr:colOff>752475</xdr:colOff>
                    <xdr:row>253</xdr:row>
                    <xdr:rowOff>66675</xdr:rowOff>
                  </to>
                </anchor>
              </controlPr>
            </control>
          </mc:Choice>
        </mc:AlternateContent>
        <mc:AlternateContent xmlns:mc="http://schemas.openxmlformats.org/markup-compatibility/2006">
          <mc:Choice Requires="x14">
            <control shapeId="12736" r:id="rId187" name="Button 1472">
              <controlPr locked="0" defaultSize="0" print="0" autoFill="0" autoPict="0" macro="[0]!Sheet1.deleteRow">
                <anchor moveWithCells="1" sizeWithCells="1">
                  <from>
                    <xdr:col>5</xdr:col>
                    <xdr:colOff>1609725</xdr:colOff>
                    <xdr:row>253</xdr:row>
                    <xdr:rowOff>66675</xdr:rowOff>
                  </from>
                  <to>
                    <xdr:col>6</xdr:col>
                    <xdr:colOff>752475</xdr:colOff>
                    <xdr:row>254</xdr:row>
                    <xdr:rowOff>57150</xdr:rowOff>
                  </to>
                </anchor>
              </controlPr>
            </control>
          </mc:Choice>
        </mc:AlternateContent>
        <mc:AlternateContent xmlns:mc="http://schemas.openxmlformats.org/markup-compatibility/2006">
          <mc:Choice Requires="x14">
            <control shapeId="12737" r:id="rId188" name="Button 1473">
              <controlPr locked="0" defaultSize="0" print="0" autoFill="0" autoPict="0" macro="[0]!Sheet1.deleteRow">
                <anchor moveWithCells="1" sizeWithCells="1">
                  <from>
                    <xdr:col>5</xdr:col>
                    <xdr:colOff>1609725</xdr:colOff>
                    <xdr:row>254</xdr:row>
                    <xdr:rowOff>57150</xdr:rowOff>
                  </from>
                  <to>
                    <xdr:col>6</xdr:col>
                    <xdr:colOff>752475</xdr:colOff>
                    <xdr:row>255</xdr:row>
                    <xdr:rowOff>57150</xdr:rowOff>
                  </to>
                </anchor>
              </controlPr>
            </control>
          </mc:Choice>
        </mc:AlternateContent>
        <mc:AlternateContent xmlns:mc="http://schemas.openxmlformats.org/markup-compatibility/2006">
          <mc:Choice Requires="x14">
            <control shapeId="12738" r:id="rId189" name="Button 1474">
              <controlPr locked="0" defaultSize="0" print="0" autoFill="0" autoPict="0" macro="[0]!Sheet1.deleteRow">
                <anchor moveWithCells="1" sizeWithCells="1">
                  <from>
                    <xdr:col>5</xdr:col>
                    <xdr:colOff>1609725</xdr:colOff>
                    <xdr:row>255</xdr:row>
                    <xdr:rowOff>57150</xdr:rowOff>
                  </from>
                  <to>
                    <xdr:col>6</xdr:col>
                    <xdr:colOff>752475</xdr:colOff>
                    <xdr:row>256</xdr:row>
                    <xdr:rowOff>57150</xdr:rowOff>
                  </to>
                </anchor>
              </controlPr>
            </control>
          </mc:Choice>
        </mc:AlternateContent>
        <mc:AlternateContent xmlns:mc="http://schemas.openxmlformats.org/markup-compatibility/2006">
          <mc:Choice Requires="x14">
            <control shapeId="12739" r:id="rId190" name="Button 1475">
              <controlPr locked="0" defaultSize="0" print="0" autoFill="0" autoPict="0" macro="[0]!Sheet1.deleteRow">
                <anchor moveWithCells="1" sizeWithCells="1">
                  <from>
                    <xdr:col>5</xdr:col>
                    <xdr:colOff>1609725</xdr:colOff>
                    <xdr:row>256</xdr:row>
                    <xdr:rowOff>57150</xdr:rowOff>
                  </from>
                  <to>
                    <xdr:col>6</xdr:col>
                    <xdr:colOff>752475</xdr:colOff>
                    <xdr:row>257</xdr:row>
                    <xdr:rowOff>57150</xdr:rowOff>
                  </to>
                </anchor>
              </controlPr>
            </control>
          </mc:Choice>
        </mc:AlternateContent>
        <mc:AlternateContent xmlns:mc="http://schemas.openxmlformats.org/markup-compatibility/2006">
          <mc:Choice Requires="x14">
            <control shapeId="12740" r:id="rId191" name="Button 1476">
              <controlPr locked="0" defaultSize="0" print="0" autoFill="0" autoPict="0" macro="[0]!Sheet1.deleteRow">
                <anchor moveWithCells="1" sizeWithCells="1">
                  <from>
                    <xdr:col>5</xdr:col>
                    <xdr:colOff>1609725</xdr:colOff>
                    <xdr:row>257</xdr:row>
                    <xdr:rowOff>57150</xdr:rowOff>
                  </from>
                  <to>
                    <xdr:col>6</xdr:col>
                    <xdr:colOff>752475</xdr:colOff>
                    <xdr:row>258</xdr:row>
                    <xdr:rowOff>57150</xdr:rowOff>
                  </to>
                </anchor>
              </controlPr>
            </control>
          </mc:Choice>
        </mc:AlternateContent>
        <mc:AlternateContent xmlns:mc="http://schemas.openxmlformats.org/markup-compatibility/2006">
          <mc:Choice Requires="x14">
            <control shapeId="12741" r:id="rId192" name="Button 1477">
              <controlPr locked="0" defaultSize="0" print="0" autoFill="0" autoPict="0" macro="[0]!Sheet1.deleteRow">
                <anchor moveWithCells="1" sizeWithCells="1">
                  <from>
                    <xdr:col>5</xdr:col>
                    <xdr:colOff>1609725</xdr:colOff>
                    <xdr:row>258</xdr:row>
                    <xdr:rowOff>57150</xdr:rowOff>
                  </from>
                  <to>
                    <xdr:col>6</xdr:col>
                    <xdr:colOff>752475</xdr:colOff>
                    <xdr:row>259</xdr:row>
                    <xdr:rowOff>47625</xdr:rowOff>
                  </to>
                </anchor>
              </controlPr>
            </control>
          </mc:Choice>
        </mc:AlternateContent>
        <mc:AlternateContent xmlns:mc="http://schemas.openxmlformats.org/markup-compatibility/2006">
          <mc:Choice Requires="x14">
            <control shapeId="12742" r:id="rId193" name="Button 1478">
              <controlPr locked="0" defaultSize="0" print="0" autoFill="0" autoPict="0" macro="[0]!Sheet1.deleteRow">
                <anchor moveWithCells="1" sizeWithCells="1">
                  <from>
                    <xdr:col>5</xdr:col>
                    <xdr:colOff>1609725</xdr:colOff>
                    <xdr:row>259</xdr:row>
                    <xdr:rowOff>47625</xdr:rowOff>
                  </from>
                  <to>
                    <xdr:col>6</xdr:col>
                    <xdr:colOff>752475</xdr:colOff>
                    <xdr:row>260</xdr:row>
                    <xdr:rowOff>47625</xdr:rowOff>
                  </to>
                </anchor>
              </controlPr>
            </control>
          </mc:Choice>
        </mc:AlternateContent>
        <mc:AlternateContent xmlns:mc="http://schemas.openxmlformats.org/markup-compatibility/2006">
          <mc:Choice Requires="x14">
            <control shapeId="12743" r:id="rId194" name="Button 1479">
              <controlPr locked="0" defaultSize="0" print="0" autoFill="0" autoPict="0" macro="[0]!Sheet1.deleteRow">
                <anchor moveWithCells="1" sizeWithCells="1">
                  <from>
                    <xdr:col>5</xdr:col>
                    <xdr:colOff>1609725</xdr:colOff>
                    <xdr:row>260</xdr:row>
                    <xdr:rowOff>47625</xdr:rowOff>
                  </from>
                  <to>
                    <xdr:col>6</xdr:col>
                    <xdr:colOff>752475</xdr:colOff>
                    <xdr:row>261</xdr:row>
                    <xdr:rowOff>47625</xdr:rowOff>
                  </to>
                </anchor>
              </controlPr>
            </control>
          </mc:Choice>
        </mc:AlternateContent>
        <mc:AlternateContent xmlns:mc="http://schemas.openxmlformats.org/markup-compatibility/2006">
          <mc:Choice Requires="x14">
            <control shapeId="12744" r:id="rId195" name="Button 1480">
              <controlPr locked="0" defaultSize="0" print="0" autoFill="0" autoPict="0" macro="[0]!Sheet1.deleteRow">
                <anchor moveWithCells="1" sizeWithCells="1">
                  <from>
                    <xdr:col>5</xdr:col>
                    <xdr:colOff>1609725</xdr:colOff>
                    <xdr:row>261</xdr:row>
                    <xdr:rowOff>47625</xdr:rowOff>
                  </from>
                  <to>
                    <xdr:col>6</xdr:col>
                    <xdr:colOff>752475</xdr:colOff>
                    <xdr:row>262</xdr:row>
                    <xdr:rowOff>47625</xdr:rowOff>
                  </to>
                </anchor>
              </controlPr>
            </control>
          </mc:Choice>
        </mc:AlternateContent>
        <mc:AlternateContent xmlns:mc="http://schemas.openxmlformats.org/markup-compatibility/2006">
          <mc:Choice Requires="x14">
            <control shapeId="12745" r:id="rId196" name="Button 1481">
              <controlPr locked="0" defaultSize="0" print="0" autoFill="0" autoPict="0" macro="[0]!Sheet1.deleteRow">
                <anchor moveWithCells="1" sizeWithCells="1">
                  <from>
                    <xdr:col>5</xdr:col>
                    <xdr:colOff>1609725</xdr:colOff>
                    <xdr:row>262</xdr:row>
                    <xdr:rowOff>47625</xdr:rowOff>
                  </from>
                  <to>
                    <xdr:col>6</xdr:col>
                    <xdr:colOff>752475</xdr:colOff>
                    <xdr:row>263</xdr:row>
                    <xdr:rowOff>0</xdr:rowOff>
                  </to>
                </anchor>
              </controlPr>
            </control>
          </mc:Choice>
        </mc:AlternateContent>
        <mc:AlternateContent xmlns:mc="http://schemas.openxmlformats.org/markup-compatibility/2006">
          <mc:Choice Requires="x14">
            <control shapeId="12746" r:id="rId197" name="Button 1482">
              <controlPr locked="0" defaultSize="0" print="0" autoFill="0" autoPict="0" macro="[0]!Sheet1.deleteRow">
                <anchor moveWithCells="1" sizeWithCells="1">
                  <from>
                    <xdr:col>5</xdr:col>
                    <xdr:colOff>1609725</xdr:colOff>
                    <xdr:row>263</xdr:row>
                    <xdr:rowOff>0</xdr:rowOff>
                  </from>
                  <to>
                    <xdr:col>6</xdr:col>
                    <xdr:colOff>752475</xdr:colOff>
                    <xdr:row>263</xdr:row>
                    <xdr:rowOff>0</xdr:rowOff>
                  </to>
                </anchor>
              </controlPr>
            </control>
          </mc:Choice>
        </mc:AlternateContent>
        <mc:AlternateContent xmlns:mc="http://schemas.openxmlformats.org/markup-compatibility/2006">
          <mc:Choice Requires="x14">
            <control shapeId="12747" r:id="rId198" name="Button 1483">
              <controlPr locked="0" defaultSize="0" print="0" autoFill="0" autoPict="0" macro="[0]!Sheet1.deleteRow">
                <anchor moveWithCells="1" sizeWithCells="1">
                  <from>
                    <xdr:col>5</xdr:col>
                    <xdr:colOff>1609725</xdr:colOff>
                    <xdr:row>263</xdr:row>
                    <xdr:rowOff>0</xdr:rowOff>
                  </from>
                  <to>
                    <xdr:col>6</xdr:col>
                    <xdr:colOff>752475</xdr:colOff>
                    <xdr:row>263</xdr:row>
                    <xdr:rowOff>0</xdr:rowOff>
                  </to>
                </anchor>
              </controlPr>
            </control>
          </mc:Choice>
        </mc:AlternateContent>
        <mc:AlternateContent xmlns:mc="http://schemas.openxmlformats.org/markup-compatibility/2006">
          <mc:Choice Requires="x14">
            <control shapeId="12748" r:id="rId199" name="Button 1484">
              <controlPr locked="0" defaultSize="0" print="0" autoFill="0" autoPict="0" macro="[0]!Sheet1.deleteRow">
                <anchor moveWithCells="1" sizeWithCells="1">
                  <from>
                    <xdr:col>5</xdr:col>
                    <xdr:colOff>1609725</xdr:colOff>
                    <xdr:row>263</xdr:row>
                    <xdr:rowOff>0</xdr:rowOff>
                  </from>
                  <to>
                    <xdr:col>6</xdr:col>
                    <xdr:colOff>752475</xdr:colOff>
                    <xdr:row>263</xdr:row>
                    <xdr:rowOff>0</xdr:rowOff>
                  </to>
                </anchor>
              </controlPr>
            </control>
          </mc:Choice>
        </mc:AlternateContent>
        <mc:AlternateContent xmlns:mc="http://schemas.openxmlformats.org/markup-compatibility/2006">
          <mc:Choice Requires="x14">
            <control shapeId="12749" r:id="rId200" name="Button 1485">
              <controlPr locked="0" defaultSize="0" print="0" autoFill="0" autoPict="0" macro="[0]!Sheet1.deleteRow">
                <anchor moveWithCells="1" sizeWithCells="1">
                  <from>
                    <xdr:col>5</xdr:col>
                    <xdr:colOff>1609725</xdr:colOff>
                    <xdr:row>263</xdr:row>
                    <xdr:rowOff>0</xdr:rowOff>
                  </from>
                  <to>
                    <xdr:col>6</xdr:col>
                    <xdr:colOff>752475</xdr:colOff>
                    <xdr:row>263</xdr:row>
                    <xdr:rowOff>0</xdr:rowOff>
                  </to>
                </anchor>
              </controlPr>
            </control>
          </mc:Choice>
        </mc:AlternateContent>
        <mc:AlternateContent xmlns:mc="http://schemas.openxmlformats.org/markup-compatibility/2006">
          <mc:Choice Requires="x14">
            <control shapeId="12768" r:id="rId201" name="Button 1504">
              <controlPr locked="0" defaultSize="0" print="0" autoFill="0" autoPict="0" macro="[0]!Sheet1.InsertNewTableRow">
                <anchor moveWithCells="1" sizeWithCells="1">
                  <from>
                    <xdr:col>5</xdr:col>
                    <xdr:colOff>1609725</xdr:colOff>
                    <xdr:row>271</xdr:row>
                    <xdr:rowOff>38100</xdr:rowOff>
                  </from>
                  <to>
                    <xdr:col>6</xdr:col>
                    <xdr:colOff>752475</xdr:colOff>
                    <xdr:row>272</xdr:row>
                    <xdr:rowOff>28575</xdr:rowOff>
                  </to>
                </anchor>
              </controlPr>
            </control>
          </mc:Choice>
        </mc:AlternateContent>
        <mc:AlternateContent xmlns:mc="http://schemas.openxmlformats.org/markup-compatibility/2006">
          <mc:Choice Requires="x14">
            <control shapeId="12769" r:id="rId202" name="Button 1505">
              <controlPr locked="0" defaultSize="0" print="0" autoFill="0" autoPict="0" macro="[0]!Sheet1.deleteRow">
                <anchor moveWithCells="1" sizeWithCells="1">
                  <from>
                    <xdr:col>5</xdr:col>
                    <xdr:colOff>1609725</xdr:colOff>
                    <xdr:row>272</xdr:row>
                    <xdr:rowOff>28575</xdr:rowOff>
                  </from>
                  <to>
                    <xdr:col>6</xdr:col>
                    <xdr:colOff>752475</xdr:colOff>
                    <xdr:row>273</xdr:row>
                    <xdr:rowOff>28575</xdr:rowOff>
                  </to>
                </anchor>
              </controlPr>
            </control>
          </mc:Choice>
        </mc:AlternateContent>
        <mc:AlternateContent xmlns:mc="http://schemas.openxmlformats.org/markup-compatibility/2006">
          <mc:Choice Requires="x14">
            <control shapeId="12770" r:id="rId203" name="Button 1506">
              <controlPr locked="0" defaultSize="0" print="0" autoFill="0" autoPict="0" macro="[0]!Sheet1.deleteProcedure">
                <anchor moveWithCells="1" sizeWithCells="1">
                  <from>
                    <xdr:col>5</xdr:col>
                    <xdr:colOff>1609725</xdr:colOff>
                    <xdr:row>264</xdr:row>
                    <xdr:rowOff>47625</xdr:rowOff>
                  </from>
                  <to>
                    <xdr:col>6</xdr:col>
                    <xdr:colOff>752475</xdr:colOff>
                    <xdr:row>266</xdr:row>
                    <xdr:rowOff>133350</xdr:rowOff>
                  </to>
                </anchor>
              </controlPr>
            </control>
          </mc:Choice>
        </mc:AlternateContent>
        <mc:AlternateContent xmlns:mc="http://schemas.openxmlformats.org/markup-compatibility/2006">
          <mc:Choice Requires="x14">
            <control shapeId="12776" r:id="rId204" name="Button 1512">
              <controlPr locked="0" defaultSize="0" print="0" autoFill="0" autoPict="0" macro="[0]!Sheet1.deleteRow">
                <anchor moveWithCells="1" sizeWithCells="1">
                  <from>
                    <xdr:col>5</xdr:col>
                    <xdr:colOff>1609725</xdr:colOff>
                    <xdr:row>272</xdr:row>
                    <xdr:rowOff>19050</xdr:rowOff>
                  </from>
                  <to>
                    <xdr:col>6</xdr:col>
                    <xdr:colOff>742950</xdr:colOff>
                    <xdr:row>273</xdr:row>
                    <xdr:rowOff>9525</xdr:rowOff>
                  </to>
                </anchor>
              </controlPr>
            </control>
          </mc:Choice>
        </mc:AlternateContent>
        <mc:AlternateContent xmlns:mc="http://schemas.openxmlformats.org/markup-compatibility/2006">
          <mc:Choice Requires="x14">
            <control shapeId="12777" r:id="rId205" name="Button 1513">
              <controlPr locked="0" defaultSize="0" print="0" autoFill="0" autoPict="0" macro="[0]!Sheet1.deleteRow">
                <anchor moveWithCells="1" sizeWithCells="1">
                  <from>
                    <xdr:col>5</xdr:col>
                    <xdr:colOff>1609725</xdr:colOff>
                    <xdr:row>273</xdr:row>
                    <xdr:rowOff>9525</xdr:rowOff>
                  </from>
                  <to>
                    <xdr:col>6</xdr:col>
                    <xdr:colOff>742950</xdr:colOff>
                    <xdr:row>274</xdr:row>
                    <xdr:rowOff>9525</xdr:rowOff>
                  </to>
                </anchor>
              </controlPr>
            </control>
          </mc:Choice>
        </mc:AlternateContent>
        <mc:AlternateContent xmlns:mc="http://schemas.openxmlformats.org/markup-compatibility/2006">
          <mc:Choice Requires="x14">
            <control shapeId="12778" r:id="rId206" name="Button 1514">
              <controlPr locked="0" defaultSize="0" print="0" autoFill="0" autoPict="0" macro="[0]!Sheet1.deleteRow">
                <anchor moveWithCells="1" sizeWithCells="1">
                  <from>
                    <xdr:col>5</xdr:col>
                    <xdr:colOff>1609725</xdr:colOff>
                    <xdr:row>274</xdr:row>
                    <xdr:rowOff>9525</xdr:rowOff>
                  </from>
                  <to>
                    <xdr:col>6</xdr:col>
                    <xdr:colOff>742950</xdr:colOff>
                    <xdr:row>275</xdr:row>
                    <xdr:rowOff>9525</xdr:rowOff>
                  </to>
                </anchor>
              </controlPr>
            </control>
          </mc:Choice>
        </mc:AlternateContent>
        <mc:AlternateContent xmlns:mc="http://schemas.openxmlformats.org/markup-compatibility/2006">
          <mc:Choice Requires="x14">
            <control shapeId="12779" r:id="rId207" name="Button 1515">
              <controlPr locked="0" defaultSize="0" print="0" autoFill="0" autoPict="0" macro="[0]!Sheet1.deleteRow">
                <anchor moveWithCells="1" sizeWithCells="1">
                  <from>
                    <xdr:col>5</xdr:col>
                    <xdr:colOff>1609725</xdr:colOff>
                    <xdr:row>275</xdr:row>
                    <xdr:rowOff>9525</xdr:rowOff>
                  </from>
                  <to>
                    <xdr:col>6</xdr:col>
                    <xdr:colOff>742950</xdr:colOff>
                    <xdr:row>276</xdr:row>
                    <xdr:rowOff>0</xdr:rowOff>
                  </to>
                </anchor>
              </controlPr>
            </control>
          </mc:Choice>
        </mc:AlternateContent>
        <mc:AlternateContent xmlns:mc="http://schemas.openxmlformats.org/markup-compatibility/2006">
          <mc:Choice Requires="x14">
            <control shapeId="12780" r:id="rId208" name="Button 1516">
              <controlPr locked="0" defaultSize="0" print="0" autoFill="0" autoPict="0" macro="[0]!Sheet1.deleteRow">
                <anchor moveWithCells="1" sizeWithCells="1">
                  <from>
                    <xdr:col>5</xdr:col>
                    <xdr:colOff>1609725</xdr:colOff>
                    <xdr:row>276</xdr:row>
                    <xdr:rowOff>0</xdr:rowOff>
                  </from>
                  <to>
                    <xdr:col>6</xdr:col>
                    <xdr:colOff>742950</xdr:colOff>
                    <xdr:row>277</xdr:row>
                    <xdr:rowOff>0</xdr:rowOff>
                  </to>
                </anchor>
              </controlPr>
            </control>
          </mc:Choice>
        </mc:AlternateContent>
        <mc:AlternateContent xmlns:mc="http://schemas.openxmlformats.org/markup-compatibility/2006">
          <mc:Choice Requires="x14">
            <control shapeId="12781" r:id="rId209" name="Button 1517">
              <controlPr locked="0" defaultSize="0" print="0" autoFill="0" autoPict="0" macro="[0]!Sheet1.deleteRow">
                <anchor moveWithCells="1" sizeWithCells="1">
                  <from>
                    <xdr:col>5</xdr:col>
                    <xdr:colOff>1609725</xdr:colOff>
                    <xdr:row>277</xdr:row>
                    <xdr:rowOff>0</xdr:rowOff>
                  </from>
                  <to>
                    <xdr:col>6</xdr:col>
                    <xdr:colOff>742950</xdr:colOff>
                    <xdr:row>278</xdr:row>
                    <xdr:rowOff>0</xdr:rowOff>
                  </to>
                </anchor>
              </controlPr>
            </control>
          </mc:Choice>
        </mc:AlternateContent>
        <mc:AlternateContent xmlns:mc="http://schemas.openxmlformats.org/markup-compatibility/2006">
          <mc:Choice Requires="x14">
            <control shapeId="12782" r:id="rId210" name="Button 1518">
              <controlPr locked="0" defaultSize="0" print="0" autoFill="0" autoPict="0" macro="[0]!Sheet1.deleteRow">
                <anchor moveWithCells="1" sizeWithCells="1">
                  <from>
                    <xdr:col>5</xdr:col>
                    <xdr:colOff>1609725</xdr:colOff>
                    <xdr:row>278</xdr:row>
                    <xdr:rowOff>0</xdr:rowOff>
                  </from>
                  <to>
                    <xdr:col>6</xdr:col>
                    <xdr:colOff>742950</xdr:colOff>
                    <xdr:row>278</xdr:row>
                    <xdr:rowOff>161925</xdr:rowOff>
                  </to>
                </anchor>
              </controlPr>
            </control>
          </mc:Choice>
        </mc:AlternateContent>
        <mc:AlternateContent xmlns:mc="http://schemas.openxmlformats.org/markup-compatibility/2006">
          <mc:Choice Requires="x14">
            <control shapeId="12783" r:id="rId211" name="Button 1519">
              <controlPr locked="0" defaultSize="0" print="0" autoFill="0" autoPict="0" macro="[0]!Sheet1.deleteRow">
                <anchor moveWithCells="1" sizeWithCells="1">
                  <from>
                    <xdr:col>5</xdr:col>
                    <xdr:colOff>1609725</xdr:colOff>
                    <xdr:row>278</xdr:row>
                    <xdr:rowOff>161925</xdr:rowOff>
                  </from>
                  <to>
                    <xdr:col>6</xdr:col>
                    <xdr:colOff>742950</xdr:colOff>
                    <xdr:row>279</xdr:row>
                    <xdr:rowOff>161925</xdr:rowOff>
                  </to>
                </anchor>
              </controlPr>
            </control>
          </mc:Choice>
        </mc:AlternateContent>
        <mc:AlternateContent xmlns:mc="http://schemas.openxmlformats.org/markup-compatibility/2006">
          <mc:Choice Requires="x14">
            <control shapeId="12784" r:id="rId212" name="Button 1520">
              <controlPr locked="0" defaultSize="0" print="0" autoFill="0" autoPict="0" macro="[0]!Sheet1.deleteRow">
                <anchor moveWithCells="1" sizeWithCells="1">
                  <from>
                    <xdr:col>5</xdr:col>
                    <xdr:colOff>1609725</xdr:colOff>
                    <xdr:row>279</xdr:row>
                    <xdr:rowOff>161925</xdr:rowOff>
                  </from>
                  <to>
                    <xdr:col>6</xdr:col>
                    <xdr:colOff>742950</xdr:colOff>
                    <xdr:row>280</xdr:row>
                    <xdr:rowOff>161925</xdr:rowOff>
                  </to>
                </anchor>
              </controlPr>
            </control>
          </mc:Choice>
        </mc:AlternateContent>
        <mc:AlternateContent xmlns:mc="http://schemas.openxmlformats.org/markup-compatibility/2006">
          <mc:Choice Requires="x14">
            <control shapeId="12785" r:id="rId213" name="Button 1521">
              <controlPr locked="0" defaultSize="0" print="0" autoFill="0" autoPict="0" macro="[0]!Sheet1.deleteRow">
                <anchor moveWithCells="1" sizeWithCells="1">
                  <from>
                    <xdr:col>5</xdr:col>
                    <xdr:colOff>1609725</xdr:colOff>
                    <xdr:row>280</xdr:row>
                    <xdr:rowOff>161925</xdr:rowOff>
                  </from>
                  <to>
                    <xdr:col>6</xdr:col>
                    <xdr:colOff>742950</xdr:colOff>
                    <xdr:row>281</xdr:row>
                    <xdr:rowOff>161925</xdr:rowOff>
                  </to>
                </anchor>
              </controlPr>
            </control>
          </mc:Choice>
        </mc:AlternateContent>
        <mc:AlternateContent xmlns:mc="http://schemas.openxmlformats.org/markup-compatibility/2006">
          <mc:Choice Requires="x14">
            <control shapeId="12786" r:id="rId214" name="Button 1522">
              <controlPr locked="0" defaultSize="0" print="0" autoFill="0" autoPict="0" macro="[0]!Sheet1.deleteRow">
                <anchor moveWithCells="1" sizeWithCells="1">
                  <from>
                    <xdr:col>5</xdr:col>
                    <xdr:colOff>1609725</xdr:colOff>
                    <xdr:row>281</xdr:row>
                    <xdr:rowOff>161925</xdr:rowOff>
                  </from>
                  <to>
                    <xdr:col>6</xdr:col>
                    <xdr:colOff>742950</xdr:colOff>
                    <xdr:row>282</xdr:row>
                    <xdr:rowOff>161925</xdr:rowOff>
                  </to>
                </anchor>
              </controlPr>
            </control>
          </mc:Choice>
        </mc:AlternateContent>
        <mc:AlternateContent xmlns:mc="http://schemas.openxmlformats.org/markup-compatibility/2006">
          <mc:Choice Requires="x14">
            <control shapeId="12787" r:id="rId215" name="Button 1523">
              <controlPr locked="0" defaultSize="0" print="0" autoFill="0" autoPict="0" macro="[0]!Sheet1.deleteRow">
                <anchor moveWithCells="1" sizeWithCells="1">
                  <from>
                    <xdr:col>5</xdr:col>
                    <xdr:colOff>1609725</xdr:colOff>
                    <xdr:row>282</xdr:row>
                    <xdr:rowOff>161925</xdr:rowOff>
                  </from>
                  <to>
                    <xdr:col>6</xdr:col>
                    <xdr:colOff>742950</xdr:colOff>
                    <xdr:row>283</xdr:row>
                    <xdr:rowOff>161925</xdr:rowOff>
                  </to>
                </anchor>
              </controlPr>
            </control>
          </mc:Choice>
        </mc:AlternateContent>
        <mc:AlternateContent xmlns:mc="http://schemas.openxmlformats.org/markup-compatibility/2006">
          <mc:Choice Requires="x14">
            <control shapeId="12788" r:id="rId216" name="Button 1524">
              <controlPr locked="0" defaultSize="0" print="0" autoFill="0" autoPict="0" macro="[0]!Sheet1.deleteRow">
                <anchor moveWithCells="1" sizeWithCells="1">
                  <from>
                    <xdr:col>5</xdr:col>
                    <xdr:colOff>1609725</xdr:colOff>
                    <xdr:row>283</xdr:row>
                    <xdr:rowOff>161925</xdr:rowOff>
                  </from>
                  <to>
                    <xdr:col>6</xdr:col>
                    <xdr:colOff>742950</xdr:colOff>
                    <xdr:row>284</xdr:row>
                    <xdr:rowOff>161925</xdr:rowOff>
                  </to>
                </anchor>
              </controlPr>
            </control>
          </mc:Choice>
        </mc:AlternateContent>
        <mc:AlternateContent xmlns:mc="http://schemas.openxmlformats.org/markup-compatibility/2006">
          <mc:Choice Requires="x14">
            <control shapeId="12789" r:id="rId217" name="Button 1525">
              <controlPr locked="0" defaultSize="0" print="0" autoFill="0" autoPict="0" macro="[0]!Sheet1.deleteRow">
                <anchor moveWithCells="1" sizeWithCells="1">
                  <from>
                    <xdr:col>5</xdr:col>
                    <xdr:colOff>1609725</xdr:colOff>
                    <xdr:row>284</xdr:row>
                    <xdr:rowOff>161925</xdr:rowOff>
                  </from>
                  <to>
                    <xdr:col>6</xdr:col>
                    <xdr:colOff>742950</xdr:colOff>
                    <xdr:row>285</xdr:row>
                    <xdr:rowOff>152400</xdr:rowOff>
                  </to>
                </anchor>
              </controlPr>
            </control>
          </mc:Choice>
        </mc:AlternateContent>
        <mc:AlternateContent xmlns:mc="http://schemas.openxmlformats.org/markup-compatibility/2006">
          <mc:Choice Requires="x14">
            <control shapeId="12790" r:id="rId218" name="Button 1526">
              <controlPr locked="0" defaultSize="0" print="0" autoFill="0" autoPict="0" macro="[0]!Sheet1.deleteRow">
                <anchor moveWithCells="1" sizeWithCells="1">
                  <from>
                    <xdr:col>5</xdr:col>
                    <xdr:colOff>1609725</xdr:colOff>
                    <xdr:row>285</xdr:row>
                    <xdr:rowOff>152400</xdr:rowOff>
                  </from>
                  <to>
                    <xdr:col>6</xdr:col>
                    <xdr:colOff>742950</xdr:colOff>
                    <xdr:row>286</xdr:row>
                    <xdr:rowOff>152400</xdr:rowOff>
                  </to>
                </anchor>
              </controlPr>
            </control>
          </mc:Choice>
        </mc:AlternateContent>
        <mc:AlternateContent xmlns:mc="http://schemas.openxmlformats.org/markup-compatibility/2006">
          <mc:Choice Requires="x14">
            <control shapeId="12791" r:id="rId219" name="Button 1527">
              <controlPr locked="0" defaultSize="0" print="0" autoFill="0" autoPict="0" macro="[0]!Sheet1.deleteRow">
                <anchor moveWithCells="1" sizeWithCells="1">
                  <from>
                    <xdr:col>5</xdr:col>
                    <xdr:colOff>1609725</xdr:colOff>
                    <xdr:row>286</xdr:row>
                    <xdr:rowOff>152400</xdr:rowOff>
                  </from>
                  <to>
                    <xdr:col>6</xdr:col>
                    <xdr:colOff>742950</xdr:colOff>
                    <xdr:row>287</xdr:row>
                    <xdr:rowOff>152400</xdr:rowOff>
                  </to>
                </anchor>
              </controlPr>
            </control>
          </mc:Choice>
        </mc:AlternateContent>
        <mc:AlternateContent xmlns:mc="http://schemas.openxmlformats.org/markup-compatibility/2006">
          <mc:Choice Requires="x14">
            <control shapeId="12792" r:id="rId220" name="Button 1528">
              <controlPr locked="0" defaultSize="0" print="0" autoFill="0" autoPict="0" macro="[0]!Sheet1.deleteRow">
                <anchor moveWithCells="1" sizeWithCells="1">
                  <from>
                    <xdr:col>5</xdr:col>
                    <xdr:colOff>1609725</xdr:colOff>
                    <xdr:row>287</xdr:row>
                    <xdr:rowOff>152400</xdr:rowOff>
                  </from>
                  <to>
                    <xdr:col>6</xdr:col>
                    <xdr:colOff>742950</xdr:colOff>
                    <xdr:row>288</xdr:row>
                    <xdr:rowOff>142875</xdr:rowOff>
                  </to>
                </anchor>
              </controlPr>
            </control>
          </mc:Choice>
        </mc:AlternateContent>
        <mc:AlternateContent xmlns:mc="http://schemas.openxmlformats.org/markup-compatibility/2006">
          <mc:Choice Requires="x14">
            <control shapeId="12793" r:id="rId221" name="Button 1529">
              <controlPr locked="0" defaultSize="0" print="0" autoFill="0" autoPict="0" macro="[0]!Sheet1.deleteRow">
                <anchor moveWithCells="1" sizeWithCells="1">
                  <from>
                    <xdr:col>5</xdr:col>
                    <xdr:colOff>1609725</xdr:colOff>
                    <xdr:row>288</xdr:row>
                    <xdr:rowOff>142875</xdr:rowOff>
                  </from>
                  <to>
                    <xdr:col>6</xdr:col>
                    <xdr:colOff>742950</xdr:colOff>
                    <xdr:row>289</xdr:row>
                    <xdr:rowOff>142875</xdr:rowOff>
                  </to>
                </anchor>
              </controlPr>
            </control>
          </mc:Choice>
        </mc:AlternateContent>
        <mc:AlternateContent xmlns:mc="http://schemas.openxmlformats.org/markup-compatibility/2006">
          <mc:Choice Requires="x14">
            <control shapeId="12794" r:id="rId222" name="Button 1530">
              <controlPr locked="0" defaultSize="0" print="0" autoFill="0" autoPict="0" macro="[0]!Sheet1.deleteRow">
                <anchor moveWithCells="1" sizeWithCells="1">
                  <from>
                    <xdr:col>5</xdr:col>
                    <xdr:colOff>1609725</xdr:colOff>
                    <xdr:row>289</xdr:row>
                    <xdr:rowOff>142875</xdr:rowOff>
                  </from>
                  <to>
                    <xdr:col>6</xdr:col>
                    <xdr:colOff>742950</xdr:colOff>
                    <xdr:row>290</xdr:row>
                    <xdr:rowOff>142875</xdr:rowOff>
                  </to>
                </anchor>
              </controlPr>
            </control>
          </mc:Choice>
        </mc:AlternateContent>
        <mc:AlternateContent xmlns:mc="http://schemas.openxmlformats.org/markup-compatibility/2006">
          <mc:Choice Requires="x14">
            <control shapeId="12795" r:id="rId223" name="Button 1531">
              <controlPr locked="0" defaultSize="0" print="0" autoFill="0" autoPict="0" macro="[0]!Sheet1.deleteRow">
                <anchor moveWithCells="1" sizeWithCells="1">
                  <from>
                    <xdr:col>5</xdr:col>
                    <xdr:colOff>1609725</xdr:colOff>
                    <xdr:row>290</xdr:row>
                    <xdr:rowOff>142875</xdr:rowOff>
                  </from>
                  <to>
                    <xdr:col>6</xdr:col>
                    <xdr:colOff>742950</xdr:colOff>
                    <xdr:row>291</xdr:row>
                    <xdr:rowOff>142875</xdr:rowOff>
                  </to>
                </anchor>
              </controlPr>
            </control>
          </mc:Choice>
        </mc:AlternateContent>
        <mc:AlternateContent xmlns:mc="http://schemas.openxmlformats.org/markup-compatibility/2006">
          <mc:Choice Requires="x14">
            <control shapeId="12796" r:id="rId224" name="Button 1532">
              <controlPr locked="0" defaultSize="0" print="0" autoFill="0" autoPict="0" macro="[0]!Sheet1.deleteRow">
                <anchor moveWithCells="1" sizeWithCells="1">
                  <from>
                    <xdr:col>5</xdr:col>
                    <xdr:colOff>1609725</xdr:colOff>
                    <xdr:row>291</xdr:row>
                    <xdr:rowOff>142875</xdr:rowOff>
                  </from>
                  <to>
                    <xdr:col>6</xdr:col>
                    <xdr:colOff>742950</xdr:colOff>
                    <xdr:row>292</xdr:row>
                    <xdr:rowOff>133350</xdr:rowOff>
                  </to>
                </anchor>
              </controlPr>
            </control>
          </mc:Choice>
        </mc:AlternateContent>
        <mc:AlternateContent xmlns:mc="http://schemas.openxmlformats.org/markup-compatibility/2006">
          <mc:Choice Requires="x14">
            <control shapeId="12797" r:id="rId225" name="Button 1533">
              <controlPr locked="0" defaultSize="0" print="0" autoFill="0" autoPict="0" macro="[0]!Sheet1.deleteRow">
                <anchor moveWithCells="1" sizeWithCells="1">
                  <from>
                    <xdr:col>5</xdr:col>
                    <xdr:colOff>1609725</xdr:colOff>
                    <xdr:row>292</xdr:row>
                    <xdr:rowOff>133350</xdr:rowOff>
                  </from>
                  <to>
                    <xdr:col>6</xdr:col>
                    <xdr:colOff>742950</xdr:colOff>
                    <xdr:row>293</xdr:row>
                    <xdr:rowOff>133350</xdr:rowOff>
                  </to>
                </anchor>
              </controlPr>
            </control>
          </mc:Choice>
        </mc:AlternateContent>
        <mc:AlternateContent xmlns:mc="http://schemas.openxmlformats.org/markup-compatibility/2006">
          <mc:Choice Requires="x14">
            <control shapeId="12798" r:id="rId226" name="Button 1534">
              <controlPr locked="0" defaultSize="0" print="0" autoFill="0" autoPict="0" macro="[0]!Sheet1.deleteRow">
                <anchor moveWithCells="1" sizeWithCells="1">
                  <from>
                    <xdr:col>5</xdr:col>
                    <xdr:colOff>1609725</xdr:colOff>
                    <xdr:row>293</xdr:row>
                    <xdr:rowOff>133350</xdr:rowOff>
                  </from>
                  <to>
                    <xdr:col>6</xdr:col>
                    <xdr:colOff>742950</xdr:colOff>
                    <xdr:row>294</xdr:row>
                    <xdr:rowOff>133350</xdr:rowOff>
                  </to>
                </anchor>
              </controlPr>
            </control>
          </mc:Choice>
        </mc:AlternateContent>
        <mc:AlternateContent xmlns:mc="http://schemas.openxmlformats.org/markup-compatibility/2006">
          <mc:Choice Requires="x14">
            <control shapeId="12799" r:id="rId227" name="Button 1535">
              <controlPr locked="0" defaultSize="0" print="0" autoFill="0" autoPict="0" macro="[0]!Sheet1.deleteRow">
                <anchor moveWithCells="1" sizeWithCells="1">
                  <from>
                    <xdr:col>5</xdr:col>
                    <xdr:colOff>1609725</xdr:colOff>
                    <xdr:row>294</xdr:row>
                    <xdr:rowOff>133350</xdr:rowOff>
                  </from>
                  <to>
                    <xdr:col>6</xdr:col>
                    <xdr:colOff>742950</xdr:colOff>
                    <xdr:row>295</xdr:row>
                    <xdr:rowOff>123825</xdr:rowOff>
                  </to>
                </anchor>
              </controlPr>
            </control>
          </mc:Choice>
        </mc:AlternateContent>
        <mc:AlternateContent xmlns:mc="http://schemas.openxmlformats.org/markup-compatibility/2006">
          <mc:Choice Requires="x14">
            <control shapeId="12800" r:id="rId228" name="Button 1536">
              <controlPr locked="0" defaultSize="0" print="0" autoFill="0" autoPict="0" macro="[0]!Sheet1.deleteRow">
                <anchor moveWithCells="1" sizeWithCells="1">
                  <from>
                    <xdr:col>5</xdr:col>
                    <xdr:colOff>1609725</xdr:colOff>
                    <xdr:row>295</xdr:row>
                    <xdr:rowOff>123825</xdr:rowOff>
                  </from>
                  <to>
                    <xdr:col>6</xdr:col>
                    <xdr:colOff>742950</xdr:colOff>
                    <xdr:row>296</xdr:row>
                    <xdr:rowOff>123825</xdr:rowOff>
                  </to>
                </anchor>
              </controlPr>
            </control>
          </mc:Choice>
        </mc:AlternateContent>
        <mc:AlternateContent xmlns:mc="http://schemas.openxmlformats.org/markup-compatibility/2006">
          <mc:Choice Requires="x14">
            <control shapeId="12822" r:id="rId229" name="Button 1558">
              <controlPr locked="0" defaultSize="0" print="0" autoFill="0" autoPict="0" macro="[0]!Sheet1.InsertNewTableRow">
                <anchor moveWithCells="1" sizeWithCells="1">
                  <from>
                    <xdr:col>5</xdr:col>
                    <xdr:colOff>1609725</xdr:colOff>
                    <xdr:row>305</xdr:row>
                    <xdr:rowOff>95250</xdr:rowOff>
                  </from>
                  <to>
                    <xdr:col>6</xdr:col>
                    <xdr:colOff>742950</xdr:colOff>
                    <xdr:row>306</xdr:row>
                    <xdr:rowOff>95250</xdr:rowOff>
                  </to>
                </anchor>
              </controlPr>
            </control>
          </mc:Choice>
        </mc:AlternateContent>
        <mc:AlternateContent xmlns:mc="http://schemas.openxmlformats.org/markup-compatibility/2006">
          <mc:Choice Requires="x14">
            <control shapeId="12823" r:id="rId230" name="Button 1559">
              <controlPr locked="0" defaultSize="0" print="0" autoFill="0" autoPict="0" macro="[0]!Sheet1.deleteRow">
                <anchor moveWithCells="1" sizeWithCells="1">
                  <from>
                    <xdr:col>5</xdr:col>
                    <xdr:colOff>1609725</xdr:colOff>
                    <xdr:row>306</xdr:row>
                    <xdr:rowOff>95250</xdr:rowOff>
                  </from>
                  <to>
                    <xdr:col>6</xdr:col>
                    <xdr:colOff>742950</xdr:colOff>
                    <xdr:row>307</xdr:row>
                    <xdr:rowOff>95250</xdr:rowOff>
                  </to>
                </anchor>
              </controlPr>
            </control>
          </mc:Choice>
        </mc:AlternateContent>
        <mc:AlternateContent xmlns:mc="http://schemas.openxmlformats.org/markup-compatibility/2006">
          <mc:Choice Requires="x14">
            <control shapeId="12824" r:id="rId231" name="Button 1560">
              <controlPr locked="0" defaultSize="0" print="0" autoFill="0" autoPict="0" macro="[0]!Sheet1.deleteProcedure">
                <anchor moveWithCells="1" sizeWithCells="1">
                  <from>
                    <xdr:col>5</xdr:col>
                    <xdr:colOff>1609725</xdr:colOff>
                    <xdr:row>298</xdr:row>
                    <xdr:rowOff>114300</xdr:rowOff>
                  </from>
                  <to>
                    <xdr:col>6</xdr:col>
                    <xdr:colOff>742950</xdr:colOff>
                    <xdr:row>301</xdr:row>
                    <xdr:rowOff>28575</xdr:rowOff>
                  </to>
                </anchor>
              </controlPr>
            </control>
          </mc:Choice>
        </mc:AlternateContent>
        <mc:AlternateContent xmlns:mc="http://schemas.openxmlformats.org/markup-compatibility/2006">
          <mc:Choice Requires="x14">
            <control shapeId="12866" r:id="rId232" name="Button 1602">
              <controlPr locked="0" defaultSize="0" print="0" autoFill="0" autoPict="0" macro="[0]!Sheet1.InsertNewTableRow">
                <anchor moveWithCells="1" sizeWithCells="1">
                  <from>
                    <xdr:col>5</xdr:col>
                    <xdr:colOff>1609725</xdr:colOff>
                    <xdr:row>370</xdr:row>
                    <xdr:rowOff>114300</xdr:rowOff>
                  </from>
                  <to>
                    <xdr:col>6</xdr:col>
                    <xdr:colOff>742950</xdr:colOff>
                    <xdr:row>371</xdr:row>
                    <xdr:rowOff>104775</xdr:rowOff>
                  </to>
                </anchor>
              </controlPr>
            </control>
          </mc:Choice>
        </mc:AlternateContent>
        <mc:AlternateContent xmlns:mc="http://schemas.openxmlformats.org/markup-compatibility/2006">
          <mc:Choice Requires="x14">
            <control shapeId="12867" r:id="rId233" name="Button 1603">
              <controlPr locked="0" defaultSize="0" print="0" autoFill="0" autoPict="0" macro="[0]!Sheet1.deleteRow">
                <anchor moveWithCells="1" sizeWithCells="1">
                  <from>
                    <xdr:col>5</xdr:col>
                    <xdr:colOff>1609725</xdr:colOff>
                    <xdr:row>371</xdr:row>
                    <xdr:rowOff>104775</xdr:rowOff>
                  </from>
                  <to>
                    <xdr:col>6</xdr:col>
                    <xdr:colOff>742950</xdr:colOff>
                    <xdr:row>372</xdr:row>
                    <xdr:rowOff>104775</xdr:rowOff>
                  </to>
                </anchor>
              </controlPr>
            </control>
          </mc:Choice>
        </mc:AlternateContent>
        <mc:AlternateContent xmlns:mc="http://schemas.openxmlformats.org/markup-compatibility/2006">
          <mc:Choice Requires="x14">
            <control shapeId="12868" r:id="rId234" name="Button 1604">
              <controlPr locked="0" defaultSize="0" print="0" autoFill="0" autoPict="0" macro="[0]!Sheet1.deleteProcedure">
                <anchor moveWithCells="1" sizeWithCells="1">
                  <from>
                    <xdr:col>5</xdr:col>
                    <xdr:colOff>1609725</xdr:colOff>
                    <xdr:row>363</xdr:row>
                    <xdr:rowOff>133350</xdr:rowOff>
                  </from>
                  <to>
                    <xdr:col>6</xdr:col>
                    <xdr:colOff>742950</xdr:colOff>
                    <xdr:row>366</xdr:row>
                    <xdr:rowOff>28575</xdr:rowOff>
                  </to>
                </anchor>
              </controlPr>
            </control>
          </mc:Choice>
        </mc:AlternateContent>
        <mc:AlternateContent xmlns:mc="http://schemas.openxmlformats.org/markup-compatibility/2006">
          <mc:Choice Requires="x14">
            <control shapeId="12896" r:id="rId235" name="Button 1632">
              <controlPr locked="0" defaultSize="0" print="0" autoFill="0" autoPict="0" macro="[0]!Sheet1.InsertNewTableRow">
                <anchor moveWithCells="1" sizeWithCells="1">
                  <from>
                    <xdr:col>5</xdr:col>
                    <xdr:colOff>1609725</xdr:colOff>
                    <xdr:row>423</xdr:row>
                    <xdr:rowOff>409575</xdr:rowOff>
                  </from>
                  <to>
                    <xdr:col>6</xdr:col>
                    <xdr:colOff>742950</xdr:colOff>
                    <xdr:row>424</xdr:row>
                    <xdr:rowOff>152400</xdr:rowOff>
                  </to>
                </anchor>
              </controlPr>
            </control>
          </mc:Choice>
        </mc:AlternateContent>
        <mc:AlternateContent xmlns:mc="http://schemas.openxmlformats.org/markup-compatibility/2006">
          <mc:Choice Requires="x14">
            <control shapeId="12897" r:id="rId236" name="Button 1633">
              <controlPr locked="0" defaultSize="0" print="0" autoFill="0" autoPict="0" macro="[0]!Sheet1.deleteRow">
                <anchor moveWithCells="1" sizeWithCells="1">
                  <from>
                    <xdr:col>5</xdr:col>
                    <xdr:colOff>1609725</xdr:colOff>
                    <xdr:row>424</xdr:row>
                    <xdr:rowOff>152400</xdr:rowOff>
                  </from>
                  <to>
                    <xdr:col>6</xdr:col>
                    <xdr:colOff>742950</xdr:colOff>
                    <xdr:row>425</xdr:row>
                    <xdr:rowOff>152400</xdr:rowOff>
                  </to>
                </anchor>
              </controlPr>
            </control>
          </mc:Choice>
        </mc:AlternateContent>
        <mc:AlternateContent xmlns:mc="http://schemas.openxmlformats.org/markup-compatibility/2006">
          <mc:Choice Requires="x14">
            <control shapeId="12898" r:id="rId237" name="Button 1634">
              <controlPr locked="0" defaultSize="0" print="0" autoFill="0" autoPict="0" macro="[0]!Sheet1.deleteProcedure">
                <anchor moveWithCells="1" sizeWithCells="1">
                  <from>
                    <xdr:col>5</xdr:col>
                    <xdr:colOff>1609725</xdr:colOff>
                    <xdr:row>417</xdr:row>
                    <xdr:rowOff>0</xdr:rowOff>
                  </from>
                  <to>
                    <xdr:col>6</xdr:col>
                    <xdr:colOff>742950</xdr:colOff>
                    <xdr:row>419</xdr:row>
                    <xdr:rowOff>76200</xdr:rowOff>
                  </to>
                </anchor>
              </controlPr>
            </control>
          </mc:Choice>
        </mc:AlternateContent>
        <mc:AlternateContent xmlns:mc="http://schemas.openxmlformats.org/markup-compatibility/2006">
          <mc:Choice Requires="x14">
            <control shapeId="12924" r:id="rId238" name="Button 1660">
              <controlPr locked="0" defaultSize="0" print="0" autoFill="0" autoPict="0" macro="[0]!Sheet1.InsertNewTableRow">
                <anchor moveWithCells="1" sizeWithCells="1">
                  <from>
                    <xdr:col>5</xdr:col>
                    <xdr:colOff>1609725</xdr:colOff>
                    <xdr:row>473</xdr:row>
                    <xdr:rowOff>285750</xdr:rowOff>
                  </from>
                  <to>
                    <xdr:col>6</xdr:col>
                    <xdr:colOff>742950</xdr:colOff>
                    <xdr:row>474</xdr:row>
                    <xdr:rowOff>28575</xdr:rowOff>
                  </to>
                </anchor>
              </controlPr>
            </control>
          </mc:Choice>
        </mc:AlternateContent>
        <mc:AlternateContent xmlns:mc="http://schemas.openxmlformats.org/markup-compatibility/2006">
          <mc:Choice Requires="x14">
            <control shapeId="12925" r:id="rId239" name="Button 1661">
              <controlPr locked="0" defaultSize="0" print="0" autoFill="0" autoPict="0" macro="[0]!Sheet1.deleteRow">
                <anchor moveWithCells="1" sizeWithCells="1">
                  <from>
                    <xdr:col>5</xdr:col>
                    <xdr:colOff>1609725</xdr:colOff>
                    <xdr:row>474</xdr:row>
                    <xdr:rowOff>28575</xdr:rowOff>
                  </from>
                  <to>
                    <xdr:col>6</xdr:col>
                    <xdr:colOff>742950</xdr:colOff>
                    <xdr:row>475</xdr:row>
                    <xdr:rowOff>28575</xdr:rowOff>
                  </to>
                </anchor>
              </controlPr>
            </control>
          </mc:Choice>
        </mc:AlternateContent>
        <mc:AlternateContent xmlns:mc="http://schemas.openxmlformats.org/markup-compatibility/2006">
          <mc:Choice Requires="x14">
            <control shapeId="12926" r:id="rId240" name="Button 1662">
              <controlPr locked="0" defaultSize="0" print="0" autoFill="0" autoPict="0" macro="[0]!Sheet1.deleteProcedure">
                <anchor moveWithCells="1" sizeWithCells="1">
                  <from>
                    <xdr:col>5</xdr:col>
                    <xdr:colOff>1609725</xdr:colOff>
                    <xdr:row>466</xdr:row>
                    <xdr:rowOff>47625</xdr:rowOff>
                  </from>
                  <to>
                    <xdr:col>6</xdr:col>
                    <xdr:colOff>742950</xdr:colOff>
                    <xdr:row>468</xdr:row>
                    <xdr:rowOff>123825</xdr:rowOff>
                  </to>
                </anchor>
              </controlPr>
            </control>
          </mc:Choice>
        </mc:AlternateContent>
        <mc:AlternateContent xmlns:mc="http://schemas.openxmlformats.org/markup-compatibility/2006">
          <mc:Choice Requires="x14">
            <control shapeId="12950" r:id="rId241" name="Button 1686">
              <controlPr locked="0" defaultSize="0" print="0" autoFill="0" autoPict="0" macro="[0]!Sheet1.InsertNewTableRow">
                <anchor moveWithCells="1" sizeWithCells="1">
                  <from>
                    <xdr:col>5</xdr:col>
                    <xdr:colOff>1609725</xdr:colOff>
                    <xdr:row>522</xdr:row>
                    <xdr:rowOff>161925</xdr:rowOff>
                  </from>
                  <to>
                    <xdr:col>6</xdr:col>
                    <xdr:colOff>742950</xdr:colOff>
                    <xdr:row>522</xdr:row>
                    <xdr:rowOff>342900</xdr:rowOff>
                  </to>
                </anchor>
              </controlPr>
            </control>
          </mc:Choice>
        </mc:AlternateContent>
        <mc:AlternateContent xmlns:mc="http://schemas.openxmlformats.org/markup-compatibility/2006">
          <mc:Choice Requires="x14">
            <control shapeId="12951" r:id="rId242" name="Button 1687">
              <controlPr locked="0" defaultSize="0" print="0" autoFill="0" autoPict="0" macro="[0]!Sheet1.deleteRow">
                <anchor moveWithCells="1" sizeWithCells="1">
                  <from>
                    <xdr:col>5</xdr:col>
                    <xdr:colOff>1609725</xdr:colOff>
                    <xdr:row>522</xdr:row>
                    <xdr:rowOff>342900</xdr:rowOff>
                  </from>
                  <to>
                    <xdr:col>6</xdr:col>
                    <xdr:colOff>742950</xdr:colOff>
                    <xdr:row>523</xdr:row>
                    <xdr:rowOff>76200</xdr:rowOff>
                  </to>
                </anchor>
              </controlPr>
            </control>
          </mc:Choice>
        </mc:AlternateContent>
        <mc:AlternateContent xmlns:mc="http://schemas.openxmlformats.org/markup-compatibility/2006">
          <mc:Choice Requires="x14">
            <control shapeId="12952" r:id="rId243" name="Button 1688">
              <controlPr locked="0" defaultSize="0" print="0" autoFill="0" autoPict="0" macro="[0]!Sheet1.deleteProcedure">
                <anchor moveWithCells="1" sizeWithCells="1">
                  <from>
                    <xdr:col>5</xdr:col>
                    <xdr:colOff>1609725</xdr:colOff>
                    <xdr:row>514</xdr:row>
                    <xdr:rowOff>95250</xdr:rowOff>
                  </from>
                  <to>
                    <xdr:col>6</xdr:col>
                    <xdr:colOff>742950</xdr:colOff>
                    <xdr:row>517</xdr:row>
                    <xdr:rowOff>9525</xdr:rowOff>
                  </to>
                </anchor>
              </controlPr>
            </control>
          </mc:Choice>
        </mc:AlternateContent>
        <mc:AlternateContent xmlns:mc="http://schemas.openxmlformats.org/markup-compatibility/2006">
          <mc:Choice Requires="x14">
            <control shapeId="12957" r:id="rId244" name="Button 1693">
              <controlPr locked="0" defaultSize="0" print="0" autoFill="0" autoPict="0" macro="[0]!Sheet1.deleteRow">
                <anchor moveWithCells="1" sizeWithCells="1">
                  <from>
                    <xdr:col>5</xdr:col>
                    <xdr:colOff>1609725</xdr:colOff>
                    <xdr:row>149</xdr:row>
                    <xdr:rowOff>142875</xdr:rowOff>
                  </from>
                  <to>
                    <xdr:col>6</xdr:col>
                    <xdr:colOff>742950</xdr:colOff>
                    <xdr:row>150</xdr:row>
                    <xdr:rowOff>142875</xdr:rowOff>
                  </to>
                </anchor>
              </controlPr>
            </control>
          </mc:Choice>
        </mc:AlternateContent>
        <mc:AlternateContent xmlns:mc="http://schemas.openxmlformats.org/markup-compatibility/2006">
          <mc:Choice Requires="x14">
            <control shapeId="12983" r:id="rId245" name="Button 1719">
              <controlPr locked="0" defaultSize="0" print="0" autoFill="0" autoPict="0" macro="[0]!Sheet1.InsertNewTableRow">
                <anchor moveWithCells="1" sizeWithCells="1">
                  <from>
                    <xdr:col>5</xdr:col>
                    <xdr:colOff>1609725</xdr:colOff>
                    <xdr:row>568</xdr:row>
                    <xdr:rowOff>66675</xdr:rowOff>
                  </from>
                  <to>
                    <xdr:col>6</xdr:col>
                    <xdr:colOff>742950</xdr:colOff>
                    <xdr:row>568</xdr:row>
                    <xdr:rowOff>238125</xdr:rowOff>
                  </to>
                </anchor>
              </controlPr>
            </control>
          </mc:Choice>
        </mc:AlternateContent>
        <mc:AlternateContent xmlns:mc="http://schemas.openxmlformats.org/markup-compatibility/2006">
          <mc:Choice Requires="x14">
            <control shapeId="12984" r:id="rId246" name="Button 1720">
              <controlPr locked="0" defaultSize="0" print="0" autoFill="0" autoPict="0" macro="[0]!Sheet1.deleteRow">
                <anchor moveWithCells="1" sizeWithCells="1">
                  <from>
                    <xdr:col>5</xdr:col>
                    <xdr:colOff>1609725</xdr:colOff>
                    <xdr:row>568</xdr:row>
                    <xdr:rowOff>238125</xdr:rowOff>
                  </from>
                  <to>
                    <xdr:col>6</xdr:col>
                    <xdr:colOff>742950</xdr:colOff>
                    <xdr:row>568</xdr:row>
                    <xdr:rowOff>409575</xdr:rowOff>
                  </to>
                </anchor>
              </controlPr>
            </control>
          </mc:Choice>
        </mc:AlternateContent>
        <mc:AlternateContent xmlns:mc="http://schemas.openxmlformats.org/markup-compatibility/2006">
          <mc:Choice Requires="x14">
            <control shapeId="12985" r:id="rId247" name="Button 1721">
              <controlPr locked="0" defaultSize="0" print="0" autoFill="0" autoPict="0" macro="[0]!Sheet1.deleteProcedure">
                <anchor moveWithCells="1" sizeWithCells="1">
                  <from>
                    <xdr:col>5</xdr:col>
                    <xdr:colOff>1609725</xdr:colOff>
                    <xdr:row>560</xdr:row>
                    <xdr:rowOff>0</xdr:rowOff>
                  </from>
                  <to>
                    <xdr:col>6</xdr:col>
                    <xdr:colOff>742950</xdr:colOff>
                    <xdr:row>562</xdr:row>
                    <xdr:rowOff>85725</xdr:rowOff>
                  </to>
                </anchor>
              </controlPr>
            </control>
          </mc:Choice>
        </mc:AlternateContent>
        <mc:AlternateContent xmlns:mc="http://schemas.openxmlformats.org/markup-compatibility/2006">
          <mc:Choice Requires="x14">
            <control shapeId="13012" r:id="rId248" name="Button 1748">
              <controlPr locked="0" defaultSize="0" print="0" autoFill="0" autoPict="0" macro="[0]!Sheet1.InsertNewTableRow">
                <anchor moveWithCells="1" sizeWithCells="1">
                  <from>
                    <xdr:col>5</xdr:col>
                    <xdr:colOff>1609725</xdr:colOff>
                    <xdr:row>592</xdr:row>
                    <xdr:rowOff>19050</xdr:rowOff>
                  </from>
                  <to>
                    <xdr:col>6</xdr:col>
                    <xdr:colOff>742950</xdr:colOff>
                    <xdr:row>592</xdr:row>
                    <xdr:rowOff>190500</xdr:rowOff>
                  </to>
                </anchor>
              </controlPr>
            </control>
          </mc:Choice>
        </mc:AlternateContent>
        <mc:AlternateContent xmlns:mc="http://schemas.openxmlformats.org/markup-compatibility/2006">
          <mc:Choice Requires="x14">
            <control shapeId="13013" r:id="rId249" name="Button 1749">
              <controlPr locked="0" defaultSize="0" print="0" autoFill="0" autoPict="0" macro="[0]!Sheet1.deleteRow">
                <anchor moveWithCells="1" sizeWithCells="1">
                  <from>
                    <xdr:col>5</xdr:col>
                    <xdr:colOff>1609725</xdr:colOff>
                    <xdr:row>592</xdr:row>
                    <xdr:rowOff>190500</xdr:rowOff>
                  </from>
                  <to>
                    <xdr:col>6</xdr:col>
                    <xdr:colOff>742950</xdr:colOff>
                    <xdr:row>592</xdr:row>
                    <xdr:rowOff>361950</xdr:rowOff>
                  </to>
                </anchor>
              </controlPr>
            </control>
          </mc:Choice>
        </mc:AlternateContent>
        <mc:AlternateContent xmlns:mc="http://schemas.openxmlformats.org/markup-compatibility/2006">
          <mc:Choice Requires="x14">
            <control shapeId="13014" r:id="rId250" name="Button 1750">
              <controlPr locked="0" defaultSize="0" print="0" autoFill="0" autoPict="0" macro="[0]!Sheet1.deleteProcedure">
                <anchor moveWithCells="1" sizeWithCells="1">
                  <from>
                    <xdr:col>5</xdr:col>
                    <xdr:colOff>1609725</xdr:colOff>
                    <xdr:row>584</xdr:row>
                    <xdr:rowOff>114300</xdr:rowOff>
                  </from>
                  <to>
                    <xdr:col>6</xdr:col>
                    <xdr:colOff>742950</xdr:colOff>
                    <xdr:row>586</xdr:row>
                    <xdr:rowOff>28575</xdr:rowOff>
                  </to>
                </anchor>
              </controlPr>
            </control>
          </mc:Choice>
        </mc:AlternateContent>
        <mc:AlternateContent xmlns:mc="http://schemas.openxmlformats.org/markup-compatibility/2006">
          <mc:Choice Requires="x14">
            <control shapeId="13039" r:id="rId251" name="Button 1775">
              <controlPr locked="0" defaultSize="0" print="0" autoFill="0" autoPict="0" macro="[0]!Sheet1.InsertNewTableRow">
                <anchor moveWithCells="1" sizeWithCells="1">
                  <from>
                    <xdr:col>5</xdr:col>
                    <xdr:colOff>1609725</xdr:colOff>
                    <xdr:row>637</xdr:row>
                    <xdr:rowOff>152400</xdr:rowOff>
                  </from>
                  <to>
                    <xdr:col>6</xdr:col>
                    <xdr:colOff>752475</xdr:colOff>
                    <xdr:row>649</xdr:row>
                    <xdr:rowOff>152400</xdr:rowOff>
                  </to>
                </anchor>
              </controlPr>
            </control>
          </mc:Choice>
        </mc:AlternateContent>
        <mc:AlternateContent xmlns:mc="http://schemas.openxmlformats.org/markup-compatibility/2006">
          <mc:Choice Requires="x14">
            <control shapeId="13040" r:id="rId252" name="Button 1776">
              <controlPr locked="0" defaultSize="0" print="0" autoFill="0" autoPict="0" macro="[0]!Sheet1.deleteRow">
                <anchor moveWithCells="1" sizeWithCells="1">
                  <from>
                    <xdr:col>5</xdr:col>
                    <xdr:colOff>1609725</xdr:colOff>
                    <xdr:row>649</xdr:row>
                    <xdr:rowOff>152400</xdr:rowOff>
                  </from>
                  <to>
                    <xdr:col>6</xdr:col>
                    <xdr:colOff>752475</xdr:colOff>
                    <xdr:row>650</xdr:row>
                    <xdr:rowOff>161925</xdr:rowOff>
                  </to>
                </anchor>
              </controlPr>
            </control>
          </mc:Choice>
        </mc:AlternateContent>
        <mc:AlternateContent xmlns:mc="http://schemas.openxmlformats.org/markup-compatibility/2006">
          <mc:Choice Requires="x14">
            <control shapeId="13041" r:id="rId253" name="Button 1777">
              <controlPr locked="0" defaultSize="0" print="0" autoFill="0" autoPict="0" macro="[0]!Sheet1.deleteProcedure">
                <anchor moveWithCells="1" sizeWithCells="1">
                  <from>
                    <xdr:col>5</xdr:col>
                    <xdr:colOff>1609725</xdr:colOff>
                    <xdr:row>629</xdr:row>
                    <xdr:rowOff>47625</xdr:rowOff>
                  </from>
                  <to>
                    <xdr:col>6</xdr:col>
                    <xdr:colOff>752475</xdr:colOff>
                    <xdr:row>631</xdr:row>
                    <xdr:rowOff>142875</xdr:rowOff>
                  </to>
                </anchor>
              </controlPr>
            </control>
          </mc:Choice>
        </mc:AlternateContent>
        <mc:AlternateContent xmlns:mc="http://schemas.openxmlformats.org/markup-compatibility/2006">
          <mc:Choice Requires="x14">
            <control shapeId="13067" r:id="rId254" name="Button 1803">
              <controlPr locked="0" defaultSize="0" print="0" autoFill="0" autoPict="0" macro="[0]!Sheet1.InsertNewTableRow">
                <anchor moveWithCells="1" sizeWithCells="1">
                  <from>
                    <xdr:col>5</xdr:col>
                    <xdr:colOff>1609725</xdr:colOff>
                    <xdr:row>655</xdr:row>
                    <xdr:rowOff>19050</xdr:rowOff>
                  </from>
                  <to>
                    <xdr:col>6</xdr:col>
                    <xdr:colOff>752475</xdr:colOff>
                    <xdr:row>656</xdr:row>
                    <xdr:rowOff>19050</xdr:rowOff>
                  </to>
                </anchor>
              </controlPr>
            </control>
          </mc:Choice>
        </mc:AlternateContent>
        <mc:AlternateContent xmlns:mc="http://schemas.openxmlformats.org/markup-compatibility/2006">
          <mc:Choice Requires="x14">
            <control shapeId="13068" r:id="rId255" name="Button 1804">
              <controlPr locked="0" defaultSize="0" print="0" autoFill="0" autoPict="0" macro="[0]!Sheet1.deleteRow">
                <anchor moveWithCells="1" sizeWithCells="1">
                  <from>
                    <xdr:col>5</xdr:col>
                    <xdr:colOff>1609725</xdr:colOff>
                    <xdr:row>656</xdr:row>
                    <xdr:rowOff>19050</xdr:rowOff>
                  </from>
                  <to>
                    <xdr:col>6</xdr:col>
                    <xdr:colOff>752475</xdr:colOff>
                    <xdr:row>657</xdr:row>
                    <xdr:rowOff>19050</xdr:rowOff>
                  </to>
                </anchor>
              </controlPr>
            </control>
          </mc:Choice>
        </mc:AlternateContent>
        <mc:AlternateContent xmlns:mc="http://schemas.openxmlformats.org/markup-compatibility/2006">
          <mc:Choice Requires="x14">
            <control shapeId="13069" r:id="rId256" name="Button 1805">
              <controlPr locked="0" defaultSize="0" print="0" autoFill="0" autoPict="0" macro="[0]!Sheet1.deleteProcedure">
                <anchor moveWithCells="1" sizeWithCells="1">
                  <from>
                    <xdr:col>5</xdr:col>
                    <xdr:colOff>1609725</xdr:colOff>
                    <xdr:row>646</xdr:row>
                    <xdr:rowOff>76200</xdr:rowOff>
                  </from>
                  <to>
                    <xdr:col>6</xdr:col>
                    <xdr:colOff>752475</xdr:colOff>
                    <xdr:row>649</xdr:row>
                    <xdr:rowOff>0</xdr:rowOff>
                  </to>
                </anchor>
              </controlPr>
            </control>
          </mc:Choice>
        </mc:AlternateContent>
        <mc:AlternateContent xmlns:mc="http://schemas.openxmlformats.org/markup-compatibility/2006">
          <mc:Choice Requires="x14">
            <control shapeId="13077" r:id="rId257" name="Button 1813">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79" r:id="rId258" name="Button 1815">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80" r:id="rId259" name="Button 1816">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83" r:id="rId260" name="Button 1819">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84" r:id="rId261" name="Button 1820">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85" r:id="rId262" name="Button 1821">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88" r:id="rId263" name="Button 1824">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89" r:id="rId264" name="Button 1825">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90" r:id="rId265" name="Button 1826">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091" r:id="rId266" name="Button 1827">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111" r:id="rId267" name="Button 1847">
              <controlPr locked="0" defaultSize="0" print="0" autoFill="0" autoPict="0" macro="[0]!Sheet1.InsertNewTableRow">
                <anchor moveWithCells="1" sizeWithCells="1">
                  <from>
                    <xdr:col>5</xdr:col>
                    <xdr:colOff>1609725</xdr:colOff>
                    <xdr:row>704</xdr:row>
                    <xdr:rowOff>142875</xdr:rowOff>
                  </from>
                  <to>
                    <xdr:col>6</xdr:col>
                    <xdr:colOff>752475</xdr:colOff>
                    <xdr:row>705</xdr:row>
                    <xdr:rowOff>0</xdr:rowOff>
                  </to>
                </anchor>
              </controlPr>
            </control>
          </mc:Choice>
        </mc:AlternateContent>
        <mc:AlternateContent xmlns:mc="http://schemas.openxmlformats.org/markup-compatibility/2006">
          <mc:Choice Requires="x14">
            <control shapeId="13112" r:id="rId268" name="Button 1848">
              <controlPr locked="0" defaultSize="0" print="0" autoFill="0" autoPict="0" macro="[0]!Sheet1.deleteRow">
                <anchor moveWithCells="1" sizeWithCells="1">
                  <from>
                    <xdr:col>5</xdr:col>
                    <xdr:colOff>1609725</xdr:colOff>
                    <xdr:row>705</xdr:row>
                    <xdr:rowOff>0</xdr:rowOff>
                  </from>
                  <to>
                    <xdr:col>6</xdr:col>
                    <xdr:colOff>752475</xdr:colOff>
                    <xdr:row>705</xdr:row>
                    <xdr:rowOff>0</xdr:rowOff>
                  </to>
                </anchor>
              </controlPr>
            </control>
          </mc:Choice>
        </mc:AlternateContent>
        <mc:AlternateContent xmlns:mc="http://schemas.openxmlformats.org/markup-compatibility/2006">
          <mc:Choice Requires="x14">
            <control shapeId="13113" r:id="rId269" name="Button 1849">
              <controlPr locked="0" defaultSize="0" print="0" autoFill="0" autoPict="0" macro="[0]!Sheet1.deleteProcedure">
                <anchor moveWithCells="1" sizeWithCells="1">
                  <from>
                    <xdr:col>5</xdr:col>
                    <xdr:colOff>1609725</xdr:colOff>
                    <xdr:row>696</xdr:row>
                    <xdr:rowOff>28575</xdr:rowOff>
                  </from>
                  <to>
                    <xdr:col>6</xdr:col>
                    <xdr:colOff>752475</xdr:colOff>
                    <xdr:row>698</xdr:row>
                    <xdr:rowOff>123825</xdr:rowOff>
                  </to>
                </anchor>
              </controlPr>
            </control>
          </mc:Choice>
        </mc:AlternateContent>
        <mc:AlternateContent xmlns:mc="http://schemas.openxmlformats.org/markup-compatibility/2006">
          <mc:Choice Requires="x14">
            <control shapeId="13120" r:id="rId270" name="Button 1856">
              <controlPr locked="0" defaultSize="0" print="0" autoFill="0" autoPict="0" macro="[0]!Sheet1.deleteRow">
                <anchor moveWithCells="1" sizeWithCells="1">
                  <from>
                    <xdr:col>5</xdr:col>
                    <xdr:colOff>1609725</xdr:colOff>
                    <xdr:row>728</xdr:row>
                    <xdr:rowOff>9525</xdr:rowOff>
                  </from>
                  <to>
                    <xdr:col>6</xdr:col>
                    <xdr:colOff>752475</xdr:colOff>
                    <xdr:row>729</xdr:row>
                    <xdr:rowOff>9525</xdr:rowOff>
                  </to>
                </anchor>
              </controlPr>
            </control>
          </mc:Choice>
        </mc:AlternateContent>
        <mc:AlternateContent xmlns:mc="http://schemas.openxmlformats.org/markup-compatibility/2006">
          <mc:Choice Requires="x14">
            <control shapeId="13139" r:id="rId271" name="Button 1875">
              <controlPr locked="0" defaultSize="0" print="0" autoFill="0" autoPict="0" macro="[0]!Sheet1.InsertNewTableRow">
                <anchor moveWithCells="1" sizeWithCells="1">
                  <from>
                    <xdr:col>5</xdr:col>
                    <xdr:colOff>1609725</xdr:colOff>
                    <xdr:row>727</xdr:row>
                    <xdr:rowOff>28575</xdr:rowOff>
                  </from>
                  <to>
                    <xdr:col>6</xdr:col>
                    <xdr:colOff>752475</xdr:colOff>
                    <xdr:row>728</xdr:row>
                    <xdr:rowOff>38100</xdr:rowOff>
                  </to>
                </anchor>
              </controlPr>
            </control>
          </mc:Choice>
        </mc:AlternateContent>
        <mc:AlternateContent xmlns:mc="http://schemas.openxmlformats.org/markup-compatibility/2006">
          <mc:Choice Requires="x14">
            <control shapeId="13140" r:id="rId272" name="Button 1876">
              <controlPr locked="0" defaultSize="0" print="0" autoFill="0" autoPict="0" macro="[0]!Sheet1.deleteRow">
                <anchor moveWithCells="1" sizeWithCells="1">
                  <from>
                    <xdr:col>5</xdr:col>
                    <xdr:colOff>1609725</xdr:colOff>
                    <xdr:row>728</xdr:row>
                    <xdr:rowOff>38100</xdr:rowOff>
                  </from>
                  <to>
                    <xdr:col>6</xdr:col>
                    <xdr:colOff>752475</xdr:colOff>
                    <xdr:row>729</xdr:row>
                    <xdr:rowOff>38100</xdr:rowOff>
                  </to>
                </anchor>
              </controlPr>
            </control>
          </mc:Choice>
        </mc:AlternateContent>
        <mc:AlternateContent xmlns:mc="http://schemas.openxmlformats.org/markup-compatibility/2006">
          <mc:Choice Requires="x14">
            <control shapeId="13141" r:id="rId273" name="Button 1877">
              <controlPr locked="0" defaultSize="0" print="0" autoFill="0" autoPict="0" macro="[0]!Sheet1.deleteProcedure">
                <anchor moveWithCells="1" sizeWithCells="1">
                  <from>
                    <xdr:col>5</xdr:col>
                    <xdr:colOff>1609725</xdr:colOff>
                    <xdr:row>718</xdr:row>
                    <xdr:rowOff>85725</xdr:rowOff>
                  </from>
                  <to>
                    <xdr:col>6</xdr:col>
                    <xdr:colOff>752475</xdr:colOff>
                    <xdr:row>721</xdr:row>
                    <xdr:rowOff>19050</xdr:rowOff>
                  </to>
                </anchor>
              </controlPr>
            </control>
          </mc:Choice>
        </mc:AlternateContent>
        <mc:AlternateContent xmlns:mc="http://schemas.openxmlformats.org/markup-compatibility/2006">
          <mc:Choice Requires="x14">
            <control shapeId="13165" r:id="rId274" name="Button 1901">
              <controlPr locked="0" defaultSize="0" print="0" autoFill="0" autoPict="0" macro="[0]!Sheet1.InsertNewTableRow">
                <anchor moveWithCells="1" sizeWithCells="1">
                  <from>
                    <xdr:col>5</xdr:col>
                    <xdr:colOff>1609725</xdr:colOff>
                    <xdr:row>749</xdr:row>
                    <xdr:rowOff>85725</xdr:rowOff>
                  </from>
                  <to>
                    <xdr:col>6</xdr:col>
                    <xdr:colOff>752475</xdr:colOff>
                    <xdr:row>761</xdr:row>
                    <xdr:rowOff>85725</xdr:rowOff>
                  </to>
                </anchor>
              </controlPr>
            </control>
          </mc:Choice>
        </mc:AlternateContent>
        <mc:AlternateContent xmlns:mc="http://schemas.openxmlformats.org/markup-compatibility/2006">
          <mc:Choice Requires="x14">
            <control shapeId="13166" r:id="rId275" name="Button 1902">
              <controlPr locked="0" defaultSize="0" print="0" autoFill="0" autoPict="0" macro="[0]!Sheet1.deleteRow">
                <anchor moveWithCells="1" sizeWithCells="1">
                  <from>
                    <xdr:col>5</xdr:col>
                    <xdr:colOff>1609725</xdr:colOff>
                    <xdr:row>761</xdr:row>
                    <xdr:rowOff>85725</xdr:rowOff>
                  </from>
                  <to>
                    <xdr:col>6</xdr:col>
                    <xdr:colOff>752475</xdr:colOff>
                    <xdr:row>762</xdr:row>
                    <xdr:rowOff>95250</xdr:rowOff>
                  </to>
                </anchor>
              </controlPr>
            </control>
          </mc:Choice>
        </mc:AlternateContent>
        <mc:AlternateContent xmlns:mc="http://schemas.openxmlformats.org/markup-compatibility/2006">
          <mc:Choice Requires="x14">
            <control shapeId="13167" r:id="rId276" name="Button 1903">
              <controlPr locked="0" defaultSize="0" print="0" autoFill="0" autoPict="0" macro="[0]!Sheet1.deleteProcedure">
                <anchor moveWithCells="1" sizeWithCells="1">
                  <from>
                    <xdr:col>5</xdr:col>
                    <xdr:colOff>1609725</xdr:colOff>
                    <xdr:row>740</xdr:row>
                    <xdr:rowOff>142875</xdr:rowOff>
                  </from>
                  <to>
                    <xdr:col>6</xdr:col>
                    <xdr:colOff>752475</xdr:colOff>
                    <xdr:row>743</xdr:row>
                    <xdr:rowOff>76200</xdr:rowOff>
                  </to>
                </anchor>
              </controlPr>
            </control>
          </mc:Choice>
        </mc:AlternateContent>
        <mc:AlternateContent xmlns:mc="http://schemas.openxmlformats.org/markup-compatibility/2006">
          <mc:Choice Requires="x14">
            <control shapeId="13193" r:id="rId277" name="Button 1929">
              <controlPr locked="0" defaultSize="0" print="0" autoFill="0" autoPict="0" macro="[0]!Sheet1.InsertNewTableRow">
                <anchor moveWithCells="1" sizeWithCells="1">
                  <from>
                    <xdr:col>5</xdr:col>
                    <xdr:colOff>1609725</xdr:colOff>
                    <xdr:row>779</xdr:row>
                    <xdr:rowOff>142875</xdr:rowOff>
                  </from>
                  <to>
                    <xdr:col>6</xdr:col>
                    <xdr:colOff>752475</xdr:colOff>
                    <xdr:row>780</xdr:row>
                    <xdr:rowOff>142875</xdr:rowOff>
                  </to>
                </anchor>
              </controlPr>
            </control>
          </mc:Choice>
        </mc:AlternateContent>
        <mc:AlternateContent xmlns:mc="http://schemas.openxmlformats.org/markup-compatibility/2006">
          <mc:Choice Requires="x14">
            <control shapeId="13194" r:id="rId278" name="Button 1930">
              <controlPr locked="0" defaultSize="0" print="0" autoFill="0" autoPict="0" macro="[0]!Sheet1.deleteRow">
                <anchor moveWithCells="1" sizeWithCells="1">
                  <from>
                    <xdr:col>5</xdr:col>
                    <xdr:colOff>1609725</xdr:colOff>
                    <xdr:row>780</xdr:row>
                    <xdr:rowOff>142875</xdr:rowOff>
                  </from>
                  <to>
                    <xdr:col>6</xdr:col>
                    <xdr:colOff>752475</xdr:colOff>
                    <xdr:row>781</xdr:row>
                    <xdr:rowOff>142875</xdr:rowOff>
                  </to>
                </anchor>
              </controlPr>
            </control>
          </mc:Choice>
        </mc:AlternateContent>
        <mc:AlternateContent xmlns:mc="http://schemas.openxmlformats.org/markup-compatibility/2006">
          <mc:Choice Requires="x14">
            <control shapeId="13195" r:id="rId279" name="Button 1931">
              <controlPr locked="0" defaultSize="0" print="0" autoFill="0" autoPict="0" macro="[0]!Sheet1.deleteProcedure">
                <anchor moveWithCells="1" sizeWithCells="1">
                  <from>
                    <xdr:col>5</xdr:col>
                    <xdr:colOff>1609725</xdr:colOff>
                    <xdr:row>760</xdr:row>
                    <xdr:rowOff>28575</xdr:rowOff>
                  </from>
                  <to>
                    <xdr:col>6</xdr:col>
                    <xdr:colOff>752475</xdr:colOff>
                    <xdr:row>762</xdr:row>
                    <xdr:rowOff>114300</xdr:rowOff>
                  </to>
                </anchor>
              </controlPr>
            </control>
          </mc:Choice>
        </mc:AlternateContent>
        <mc:AlternateContent xmlns:mc="http://schemas.openxmlformats.org/markup-compatibility/2006">
          <mc:Choice Requires="x14">
            <control shapeId="13220" r:id="rId280" name="Button 1956">
              <controlPr locked="0" defaultSize="0" print="0" autoFill="0" autoPict="0" macro="[0]!Sheet1.InsertNewTableRow">
                <anchor moveWithCells="1" sizeWithCells="1">
                  <from>
                    <xdr:col>5</xdr:col>
                    <xdr:colOff>1609725</xdr:colOff>
                    <xdr:row>809</xdr:row>
                    <xdr:rowOff>19050</xdr:rowOff>
                  </from>
                  <to>
                    <xdr:col>6</xdr:col>
                    <xdr:colOff>752475</xdr:colOff>
                    <xdr:row>821</xdr:row>
                    <xdr:rowOff>19050</xdr:rowOff>
                  </to>
                </anchor>
              </controlPr>
            </control>
          </mc:Choice>
        </mc:AlternateContent>
        <mc:AlternateContent xmlns:mc="http://schemas.openxmlformats.org/markup-compatibility/2006">
          <mc:Choice Requires="x14">
            <control shapeId="13221" r:id="rId281" name="Button 1957">
              <controlPr locked="0" defaultSize="0" print="0" autoFill="0" autoPict="0" macro="[0]!Sheet1.deleteRow">
                <anchor moveWithCells="1" sizeWithCells="1">
                  <from>
                    <xdr:col>5</xdr:col>
                    <xdr:colOff>1609725</xdr:colOff>
                    <xdr:row>821</xdr:row>
                    <xdr:rowOff>19050</xdr:rowOff>
                  </from>
                  <to>
                    <xdr:col>6</xdr:col>
                    <xdr:colOff>752475</xdr:colOff>
                    <xdr:row>822</xdr:row>
                    <xdr:rowOff>19050</xdr:rowOff>
                  </to>
                </anchor>
              </controlPr>
            </control>
          </mc:Choice>
        </mc:AlternateContent>
        <mc:AlternateContent xmlns:mc="http://schemas.openxmlformats.org/markup-compatibility/2006">
          <mc:Choice Requires="x14">
            <control shapeId="13222" r:id="rId282" name="Button 1958">
              <controlPr locked="0" defaultSize="0" print="0" autoFill="0" autoPict="0" macro="[0]!Sheet1.deleteProcedure">
                <anchor moveWithCells="1" sizeWithCells="1">
                  <from>
                    <xdr:col>5</xdr:col>
                    <xdr:colOff>1609725</xdr:colOff>
                    <xdr:row>778</xdr:row>
                    <xdr:rowOff>76200</xdr:rowOff>
                  </from>
                  <to>
                    <xdr:col>6</xdr:col>
                    <xdr:colOff>752475</xdr:colOff>
                    <xdr:row>781</xdr:row>
                    <xdr:rowOff>0</xdr:rowOff>
                  </to>
                </anchor>
              </controlPr>
            </control>
          </mc:Choice>
        </mc:AlternateContent>
        <mc:AlternateContent xmlns:mc="http://schemas.openxmlformats.org/markup-compatibility/2006">
          <mc:Choice Requires="x14">
            <control shapeId="13247" r:id="rId283" name="Button 1983">
              <controlPr locked="0" defaultSize="0" print="0" autoFill="0" autoPict="0" macro="[0]!Sheet1.InsertNewTableRow">
                <anchor moveWithCells="1" sizeWithCells="1">
                  <from>
                    <xdr:col>5</xdr:col>
                    <xdr:colOff>1609725</xdr:colOff>
                    <xdr:row>824</xdr:row>
                    <xdr:rowOff>47625</xdr:rowOff>
                  </from>
                  <to>
                    <xdr:col>6</xdr:col>
                    <xdr:colOff>752475</xdr:colOff>
                    <xdr:row>825</xdr:row>
                    <xdr:rowOff>0</xdr:rowOff>
                  </to>
                </anchor>
              </controlPr>
            </control>
          </mc:Choice>
        </mc:AlternateContent>
        <mc:AlternateContent xmlns:mc="http://schemas.openxmlformats.org/markup-compatibility/2006">
          <mc:Choice Requires="x14">
            <control shapeId="13248" r:id="rId284" name="Button 1984">
              <controlPr locked="0" defaultSize="0" print="0" autoFill="0" autoPict="0" macro="[0]!Sheet1.deleteRow">
                <anchor moveWithCells="1" sizeWithCells="1">
                  <from>
                    <xdr:col>5</xdr:col>
                    <xdr:colOff>1609725</xdr:colOff>
                    <xdr:row>825</xdr:row>
                    <xdr:rowOff>0</xdr:rowOff>
                  </from>
                  <to>
                    <xdr:col>6</xdr:col>
                    <xdr:colOff>752475</xdr:colOff>
                    <xdr:row>825</xdr:row>
                    <xdr:rowOff>57150</xdr:rowOff>
                  </to>
                </anchor>
              </controlPr>
            </control>
          </mc:Choice>
        </mc:AlternateContent>
        <mc:AlternateContent xmlns:mc="http://schemas.openxmlformats.org/markup-compatibility/2006">
          <mc:Choice Requires="x14">
            <control shapeId="13249" r:id="rId285" name="Button 1985">
              <controlPr locked="0" defaultSize="0" print="0" autoFill="0" autoPict="0" macro="[0]!Sheet1.deleteProcedure">
                <anchor moveWithCells="1" sizeWithCells="1">
                  <from>
                    <xdr:col>5</xdr:col>
                    <xdr:colOff>1609725</xdr:colOff>
                    <xdr:row>793</xdr:row>
                    <xdr:rowOff>114300</xdr:rowOff>
                  </from>
                  <to>
                    <xdr:col>6</xdr:col>
                    <xdr:colOff>752475</xdr:colOff>
                    <xdr:row>796</xdr:row>
                    <xdr:rowOff>38100</xdr:rowOff>
                  </to>
                </anchor>
              </controlPr>
            </control>
          </mc:Choice>
        </mc:AlternateContent>
        <mc:AlternateContent xmlns:mc="http://schemas.openxmlformats.org/markup-compatibility/2006">
          <mc:Choice Requires="x14">
            <control shapeId="13272" r:id="rId286" name="Button 2008">
              <controlPr locked="0" defaultSize="0" print="0" autoFill="0" autoPict="0" macro="[0]!Sheet1.InsertNewTableRow">
                <anchor moveWithCells="1" sizeWithCells="1">
                  <from>
                    <xdr:col>5</xdr:col>
                    <xdr:colOff>1609725</xdr:colOff>
                    <xdr:row>826</xdr:row>
                    <xdr:rowOff>85725</xdr:rowOff>
                  </from>
                  <to>
                    <xdr:col>6</xdr:col>
                    <xdr:colOff>752475</xdr:colOff>
                    <xdr:row>827</xdr:row>
                    <xdr:rowOff>85725</xdr:rowOff>
                  </to>
                </anchor>
              </controlPr>
            </control>
          </mc:Choice>
        </mc:AlternateContent>
        <mc:AlternateContent xmlns:mc="http://schemas.openxmlformats.org/markup-compatibility/2006">
          <mc:Choice Requires="x14">
            <control shapeId="13273" r:id="rId287" name="Button 2009">
              <controlPr locked="0" defaultSize="0" print="0" autoFill="0" autoPict="0" macro="[0]!Sheet1.deleteRow">
                <anchor moveWithCells="1" sizeWithCells="1">
                  <from>
                    <xdr:col>5</xdr:col>
                    <xdr:colOff>1609725</xdr:colOff>
                    <xdr:row>827</xdr:row>
                    <xdr:rowOff>85725</xdr:rowOff>
                  </from>
                  <to>
                    <xdr:col>6</xdr:col>
                    <xdr:colOff>752475</xdr:colOff>
                    <xdr:row>829</xdr:row>
                    <xdr:rowOff>95250</xdr:rowOff>
                  </to>
                </anchor>
              </controlPr>
            </control>
          </mc:Choice>
        </mc:AlternateContent>
        <mc:AlternateContent xmlns:mc="http://schemas.openxmlformats.org/markup-compatibility/2006">
          <mc:Choice Requires="x14">
            <control shapeId="13274" r:id="rId288" name="Button 2010">
              <controlPr locked="0" defaultSize="0" print="0" autoFill="0" autoPict="0" macro="[0]!Sheet1.deleteProcedure">
                <anchor moveWithCells="1" sizeWithCells="1">
                  <from>
                    <xdr:col>5</xdr:col>
                    <xdr:colOff>1609725</xdr:colOff>
                    <xdr:row>807</xdr:row>
                    <xdr:rowOff>142875</xdr:rowOff>
                  </from>
                  <to>
                    <xdr:col>6</xdr:col>
                    <xdr:colOff>752475</xdr:colOff>
                    <xdr:row>821</xdr:row>
                    <xdr:rowOff>66675</xdr:rowOff>
                  </to>
                </anchor>
              </controlPr>
            </control>
          </mc:Choice>
        </mc:AlternateContent>
        <mc:AlternateContent xmlns:mc="http://schemas.openxmlformats.org/markup-compatibility/2006">
          <mc:Choice Requires="x14">
            <control shapeId="13298" r:id="rId289" name="Button 2034">
              <controlPr locked="0" defaultSize="0" print="0" autoFill="0" autoPict="0" macro="[0]!Sheet1.InsertNewTableRow">
                <anchor moveWithCells="1" sizeWithCells="1">
                  <from>
                    <xdr:col>5</xdr:col>
                    <xdr:colOff>1609725</xdr:colOff>
                    <xdr:row>829</xdr:row>
                    <xdr:rowOff>114300</xdr:rowOff>
                  </from>
                  <to>
                    <xdr:col>6</xdr:col>
                    <xdr:colOff>752475</xdr:colOff>
                    <xdr:row>830</xdr:row>
                    <xdr:rowOff>123825</xdr:rowOff>
                  </to>
                </anchor>
              </controlPr>
            </control>
          </mc:Choice>
        </mc:AlternateContent>
        <mc:AlternateContent xmlns:mc="http://schemas.openxmlformats.org/markup-compatibility/2006">
          <mc:Choice Requires="x14">
            <control shapeId="13299" r:id="rId290" name="Button 2035">
              <controlPr locked="0" defaultSize="0" print="0" autoFill="0" autoPict="0" macro="[0]!Sheet1.deleteRow">
                <anchor moveWithCells="1" sizeWithCells="1">
                  <from>
                    <xdr:col>5</xdr:col>
                    <xdr:colOff>1609725</xdr:colOff>
                    <xdr:row>830</xdr:row>
                    <xdr:rowOff>123825</xdr:rowOff>
                  </from>
                  <to>
                    <xdr:col>6</xdr:col>
                    <xdr:colOff>752475</xdr:colOff>
                    <xdr:row>844</xdr:row>
                    <xdr:rowOff>123825</xdr:rowOff>
                  </to>
                </anchor>
              </controlPr>
            </control>
          </mc:Choice>
        </mc:AlternateContent>
        <mc:AlternateContent xmlns:mc="http://schemas.openxmlformats.org/markup-compatibility/2006">
          <mc:Choice Requires="x14">
            <control shapeId="13300" r:id="rId291" name="Button 2036">
              <controlPr locked="0" defaultSize="0" print="0" autoFill="0" autoPict="0" macro="[0]!Sheet1.deleteProcedure">
                <anchor moveWithCells="1" sizeWithCells="1">
                  <from>
                    <xdr:col>5</xdr:col>
                    <xdr:colOff>1609725</xdr:colOff>
                    <xdr:row>821</xdr:row>
                    <xdr:rowOff>9525</xdr:rowOff>
                  </from>
                  <to>
                    <xdr:col>6</xdr:col>
                    <xdr:colOff>752475</xdr:colOff>
                    <xdr:row>823</xdr:row>
                    <xdr:rowOff>104775</xdr:rowOff>
                  </to>
                </anchor>
              </controlPr>
            </control>
          </mc:Choice>
        </mc:AlternateContent>
        <mc:AlternateContent xmlns:mc="http://schemas.openxmlformats.org/markup-compatibility/2006">
          <mc:Choice Requires="x14">
            <control shapeId="13305" r:id="rId292" name="Button 2041">
              <controlPr locked="0" defaultSize="0" print="0" autoFill="0" autoPict="0" macro="[0]!Sheet1.deleteRow">
                <anchor moveWithCells="1" sizeWithCells="1">
                  <from>
                    <xdr:col>5</xdr:col>
                    <xdr:colOff>1609725</xdr:colOff>
                    <xdr:row>875</xdr:row>
                    <xdr:rowOff>133350</xdr:rowOff>
                  </from>
                  <to>
                    <xdr:col>6</xdr:col>
                    <xdr:colOff>752475</xdr:colOff>
                    <xdr:row>887</xdr:row>
                    <xdr:rowOff>142875</xdr:rowOff>
                  </to>
                </anchor>
              </controlPr>
            </control>
          </mc:Choice>
        </mc:AlternateContent>
        <mc:AlternateContent xmlns:mc="http://schemas.openxmlformats.org/markup-compatibility/2006">
          <mc:Choice Requires="x14">
            <control shapeId="14348" r:id="rId293" name="Button 2060">
              <controlPr locked="0" defaultSize="0" print="0" autoFill="0" autoPict="0" macro="[0]!Sheet1.InsertNewTableRow">
                <anchor moveWithCells="1" sizeWithCells="1">
                  <from>
                    <xdr:col>5</xdr:col>
                    <xdr:colOff>1609725</xdr:colOff>
                    <xdr:row>863</xdr:row>
                    <xdr:rowOff>152400</xdr:rowOff>
                  </from>
                  <to>
                    <xdr:col>6</xdr:col>
                    <xdr:colOff>752475</xdr:colOff>
                    <xdr:row>875</xdr:row>
                    <xdr:rowOff>161925</xdr:rowOff>
                  </to>
                </anchor>
              </controlPr>
            </control>
          </mc:Choice>
        </mc:AlternateContent>
        <mc:AlternateContent xmlns:mc="http://schemas.openxmlformats.org/markup-compatibility/2006">
          <mc:Choice Requires="x14">
            <control shapeId="14349" r:id="rId294" name="Button 2061">
              <controlPr locked="0" defaultSize="0" print="0" autoFill="0" autoPict="0" macro="[0]!Sheet1.deleteRow">
                <anchor moveWithCells="1" sizeWithCells="1">
                  <from>
                    <xdr:col>5</xdr:col>
                    <xdr:colOff>1609725</xdr:colOff>
                    <xdr:row>875</xdr:row>
                    <xdr:rowOff>161925</xdr:rowOff>
                  </from>
                  <to>
                    <xdr:col>6</xdr:col>
                    <xdr:colOff>752475</xdr:colOff>
                    <xdr:row>887</xdr:row>
                    <xdr:rowOff>161925</xdr:rowOff>
                  </to>
                </anchor>
              </controlPr>
            </control>
          </mc:Choice>
        </mc:AlternateContent>
        <mc:AlternateContent xmlns:mc="http://schemas.openxmlformats.org/markup-compatibility/2006">
          <mc:Choice Requires="x14">
            <control shapeId="14350" r:id="rId295" name="Button 2062">
              <controlPr locked="0" defaultSize="0" print="0" autoFill="0" autoPict="0" macro="[0]!Sheet1.deleteProcedure">
                <anchor moveWithCells="1" sizeWithCells="1">
                  <from>
                    <xdr:col>5</xdr:col>
                    <xdr:colOff>1609725</xdr:colOff>
                    <xdr:row>844</xdr:row>
                    <xdr:rowOff>47625</xdr:rowOff>
                  </from>
                  <to>
                    <xdr:col>6</xdr:col>
                    <xdr:colOff>752475</xdr:colOff>
                    <xdr:row>846</xdr:row>
                    <xdr:rowOff>142875</xdr:rowOff>
                  </to>
                </anchor>
              </controlPr>
            </control>
          </mc:Choice>
        </mc:AlternateContent>
        <mc:AlternateContent xmlns:mc="http://schemas.openxmlformats.org/markup-compatibility/2006">
          <mc:Choice Requires="x14">
            <control shapeId="14377" r:id="rId296" name="Button 2089">
              <controlPr locked="0" defaultSize="0" print="0" autoFill="0" autoPict="0" macro="[0]!Sheet1.InsertNewTableRow">
                <anchor moveWithCells="1" sizeWithCells="1">
                  <from>
                    <xdr:col>5</xdr:col>
                    <xdr:colOff>1609725</xdr:colOff>
                    <xdr:row>902</xdr:row>
                    <xdr:rowOff>28575</xdr:rowOff>
                  </from>
                  <to>
                    <xdr:col>6</xdr:col>
                    <xdr:colOff>752475</xdr:colOff>
                    <xdr:row>903</xdr:row>
                    <xdr:rowOff>28575</xdr:rowOff>
                  </to>
                </anchor>
              </controlPr>
            </control>
          </mc:Choice>
        </mc:AlternateContent>
        <mc:AlternateContent xmlns:mc="http://schemas.openxmlformats.org/markup-compatibility/2006">
          <mc:Choice Requires="x14">
            <control shapeId="14378" r:id="rId297" name="Button 2090">
              <controlPr locked="0" defaultSize="0" print="0" autoFill="0" autoPict="0" macro="[0]!Sheet1.deleteRow">
                <anchor moveWithCells="1" sizeWithCells="1">
                  <from>
                    <xdr:col>5</xdr:col>
                    <xdr:colOff>1609725</xdr:colOff>
                    <xdr:row>903</xdr:row>
                    <xdr:rowOff>28575</xdr:rowOff>
                  </from>
                  <to>
                    <xdr:col>6</xdr:col>
                    <xdr:colOff>752475</xdr:colOff>
                    <xdr:row>904</xdr:row>
                    <xdr:rowOff>38100</xdr:rowOff>
                  </to>
                </anchor>
              </controlPr>
            </control>
          </mc:Choice>
        </mc:AlternateContent>
        <mc:AlternateContent xmlns:mc="http://schemas.openxmlformats.org/markup-compatibility/2006">
          <mc:Choice Requires="x14">
            <control shapeId="14379" r:id="rId298" name="Button 2091">
              <controlPr locked="0" defaultSize="0" print="0" autoFill="0" autoPict="0" macro="[0]!Sheet1.deleteProcedure">
                <anchor moveWithCells="1" sizeWithCells="1">
                  <from>
                    <xdr:col>5</xdr:col>
                    <xdr:colOff>1609725</xdr:colOff>
                    <xdr:row>860</xdr:row>
                    <xdr:rowOff>85725</xdr:rowOff>
                  </from>
                  <to>
                    <xdr:col>6</xdr:col>
                    <xdr:colOff>752475</xdr:colOff>
                    <xdr:row>863</xdr:row>
                    <xdr:rowOff>9525</xdr:rowOff>
                  </to>
                </anchor>
              </controlPr>
            </control>
          </mc:Choice>
        </mc:AlternateContent>
        <mc:AlternateContent xmlns:mc="http://schemas.openxmlformats.org/markup-compatibility/2006">
          <mc:Choice Requires="x14">
            <control shapeId="14405" r:id="rId299" name="Button 2117">
              <controlPr locked="0" defaultSize="0" print="0" autoFill="0" autoPict="0" macro="[0]!Sheet1.InsertNewTableRow">
                <anchor moveWithCells="1" sizeWithCells="1">
                  <from>
                    <xdr:col>5</xdr:col>
                    <xdr:colOff>1609725</xdr:colOff>
                    <xdr:row>906</xdr:row>
                    <xdr:rowOff>57150</xdr:rowOff>
                  </from>
                  <to>
                    <xdr:col>6</xdr:col>
                    <xdr:colOff>752475</xdr:colOff>
                    <xdr:row>907</xdr:row>
                    <xdr:rowOff>66675</xdr:rowOff>
                  </to>
                </anchor>
              </controlPr>
            </control>
          </mc:Choice>
        </mc:AlternateContent>
        <mc:AlternateContent xmlns:mc="http://schemas.openxmlformats.org/markup-compatibility/2006">
          <mc:Choice Requires="x14">
            <control shapeId="14406" r:id="rId300" name="Button 2118">
              <controlPr locked="0" defaultSize="0" print="0" autoFill="0" autoPict="0" macro="[0]!Sheet1.deleteRow">
                <anchor moveWithCells="1" sizeWithCells="1">
                  <from>
                    <xdr:col>5</xdr:col>
                    <xdr:colOff>1609725</xdr:colOff>
                    <xdr:row>907</xdr:row>
                    <xdr:rowOff>66675</xdr:rowOff>
                  </from>
                  <to>
                    <xdr:col>6</xdr:col>
                    <xdr:colOff>752475</xdr:colOff>
                    <xdr:row>908</xdr:row>
                    <xdr:rowOff>66675</xdr:rowOff>
                  </to>
                </anchor>
              </controlPr>
            </control>
          </mc:Choice>
        </mc:AlternateContent>
        <mc:AlternateContent xmlns:mc="http://schemas.openxmlformats.org/markup-compatibility/2006">
          <mc:Choice Requires="x14">
            <control shapeId="14407" r:id="rId301" name="Button 2119">
              <controlPr locked="0" defaultSize="0" print="0" autoFill="0" autoPict="0" macro="[0]!Sheet1.deleteProcedure">
                <anchor moveWithCells="1" sizeWithCells="1">
                  <from>
                    <xdr:col>5</xdr:col>
                    <xdr:colOff>1609725</xdr:colOff>
                    <xdr:row>875</xdr:row>
                    <xdr:rowOff>114300</xdr:rowOff>
                  </from>
                  <to>
                    <xdr:col>6</xdr:col>
                    <xdr:colOff>752475</xdr:colOff>
                    <xdr:row>900</xdr:row>
                    <xdr:rowOff>47625</xdr:rowOff>
                  </to>
                </anchor>
              </controlPr>
            </control>
          </mc:Choice>
        </mc:AlternateContent>
        <mc:AlternateContent xmlns:mc="http://schemas.openxmlformats.org/markup-compatibility/2006">
          <mc:Choice Requires="x14">
            <control shapeId="14431" r:id="rId302" name="Button 2143">
              <controlPr locked="0" defaultSize="0" print="0" autoFill="0" autoPict="0" macro="[0]!Sheet1.InsertNewTableRow">
                <anchor moveWithCells="1" sizeWithCells="1">
                  <from>
                    <xdr:col>5</xdr:col>
                    <xdr:colOff>1609725</xdr:colOff>
                    <xdr:row>907</xdr:row>
                    <xdr:rowOff>85725</xdr:rowOff>
                  </from>
                  <to>
                    <xdr:col>6</xdr:col>
                    <xdr:colOff>752475</xdr:colOff>
                    <xdr:row>908</xdr:row>
                    <xdr:rowOff>95250</xdr:rowOff>
                  </to>
                </anchor>
              </controlPr>
            </control>
          </mc:Choice>
        </mc:AlternateContent>
        <mc:AlternateContent xmlns:mc="http://schemas.openxmlformats.org/markup-compatibility/2006">
          <mc:Choice Requires="x14">
            <control shapeId="14432" r:id="rId303" name="Button 2144">
              <controlPr locked="0" defaultSize="0" print="0" autoFill="0" autoPict="0" macro="[0]!Sheet1.deleteRow">
                <anchor moveWithCells="1" sizeWithCells="1">
                  <from>
                    <xdr:col>5</xdr:col>
                    <xdr:colOff>1609725</xdr:colOff>
                    <xdr:row>908</xdr:row>
                    <xdr:rowOff>95250</xdr:rowOff>
                  </from>
                  <to>
                    <xdr:col>6</xdr:col>
                    <xdr:colOff>752475</xdr:colOff>
                    <xdr:row>909</xdr:row>
                    <xdr:rowOff>95250</xdr:rowOff>
                  </to>
                </anchor>
              </controlPr>
            </control>
          </mc:Choice>
        </mc:AlternateContent>
        <mc:AlternateContent xmlns:mc="http://schemas.openxmlformats.org/markup-compatibility/2006">
          <mc:Choice Requires="x14">
            <control shapeId="14433" r:id="rId304" name="Button 2145">
              <controlPr locked="0" defaultSize="0" print="0" autoFill="0" autoPict="0" macro="[0]!Sheet1.deleteProcedure">
                <anchor moveWithCells="1" sizeWithCells="1">
                  <from>
                    <xdr:col>5</xdr:col>
                    <xdr:colOff>1609725</xdr:colOff>
                    <xdr:row>887</xdr:row>
                    <xdr:rowOff>142875</xdr:rowOff>
                  </from>
                  <to>
                    <xdr:col>6</xdr:col>
                    <xdr:colOff>752475</xdr:colOff>
                    <xdr:row>901</xdr:row>
                    <xdr:rowOff>76200</xdr:rowOff>
                  </to>
                </anchor>
              </controlPr>
            </control>
          </mc:Choice>
        </mc:AlternateContent>
        <mc:AlternateContent xmlns:mc="http://schemas.openxmlformats.org/markup-compatibility/2006">
          <mc:Choice Requires="x14">
            <control shapeId="14458" r:id="rId305" name="Button 2170">
              <controlPr locked="0" defaultSize="0" print="0" autoFill="0" autoPict="0" macro="[0]!Sheet1.InsertNewTableRow">
                <anchor moveWithCells="1" sizeWithCells="1">
                  <from>
                    <xdr:col>5</xdr:col>
                    <xdr:colOff>1609725</xdr:colOff>
                    <xdr:row>909</xdr:row>
                    <xdr:rowOff>114300</xdr:rowOff>
                  </from>
                  <to>
                    <xdr:col>6</xdr:col>
                    <xdr:colOff>752475</xdr:colOff>
                    <xdr:row>910</xdr:row>
                    <xdr:rowOff>123825</xdr:rowOff>
                  </to>
                </anchor>
              </controlPr>
            </control>
          </mc:Choice>
        </mc:AlternateContent>
        <mc:AlternateContent xmlns:mc="http://schemas.openxmlformats.org/markup-compatibility/2006">
          <mc:Choice Requires="x14">
            <control shapeId="14459" r:id="rId306" name="Button 2171">
              <controlPr locked="0" defaultSize="0" print="0" autoFill="0" autoPict="0" macro="[0]!Sheet1.deleteRow">
                <anchor moveWithCells="1" sizeWithCells="1">
                  <from>
                    <xdr:col>5</xdr:col>
                    <xdr:colOff>1609725</xdr:colOff>
                    <xdr:row>910</xdr:row>
                    <xdr:rowOff>123825</xdr:rowOff>
                  </from>
                  <to>
                    <xdr:col>6</xdr:col>
                    <xdr:colOff>752475</xdr:colOff>
                    <xdr:row>922</xdr:row>
                    <xdr:rowOff>123825</xdr:rowOff>
                  </to>
                </anchor>
              </controlPr>
            </control>
          </mc:Choice>
        </mc:AlternateContent>
        <mc:AlternateContent xmlns:mc="http://schemas.openxmlformats.org/markup-compatibility/2006">
          <mc:Choice Requires="x14">
            <control shapeId="14460" r:id="rId307" name="Button 2172">
              <controlPr locked="0" defaultSize="0" print="0" autoFill="0" autoPict="0" macro="[0]!Sheet1.deleteProcedure">
                <anchor moveWithCells="1" sizeWithCells="1">
                  <from>
                    <xdr:col>5</xdr:col>
                    <xdr:colOff>1609725</xdr:colOff>
                    <xdr:row>901</xdr:row>
                    <xdr:rowOff>19050</xdr:rowOff>
                  </from>
                  <to>
                    <xdr:col>6</xdr:col>
                    <xdr:colOff>752475</xdr:colOff>
                    <xdr:row>903</xdr:row>
                    <xdr:rowOff>104775</xdr:rowOff>
                  </to>
                </anchor>
              </controlPr>
            </control>
          </mc:Choice>
        </mc:AlternateContent>
        <mc:AlternateContent xmlns:mc="http://schemas.openxmlformats.org/markup-compatibility/2006">
          <mc:Choice Requires="x14">
            <control shapeId="14482" r:id="rId308" name="Button 2194">
              <controlPr locked="0" defaultSize="0" print="0" autoFill="0" autoPict="0" macro="[0]!Sheet1.InsertNewTableRow">
                <anchor moveWithCells="1" sizeWithCells="1">
                  <from>
                    <xdr:col>5</xdr:col>
                    <xdr:colOff>1609725</xdr:colOff>
                    <xdr:row>931</xdr:row>
                    <xdr:rowOff>161925</xdr:rowOff>
                  </from>
                  <to>
                    <xdr:col>6</xdr:col>
                    <xdr:colOff>752475</xdr:colOff>
                    <xdr:row>946</xdr:row>
                    <xdr:rowOff>161925</xdr:rowOff>
                  </to>
                </anchor>
              </controlPr>
            </control>
          </mc:Choice>
        </mc:AlternateContent>
        <mc:AlternateContent xmlns:mc="http://schemas.openxmlformats.org/markup-compatibility/2006">
          <mc:Choice Requires="x14">
            <control shapeId="14483" r:id="rId309" name="Button 2195">
              <controlPr locked="0" defaultSize="0" print="0" autoFill="0" autoPict="0" macro="[0]!Sheet1.deleteRow">
                <anchor moveWithCells="1" sizeWithCells="1">
                  <from>
                    <xdr:col>5</xdr:col>
                    <xdr:colOff>1609725</xdr:colOff>
                    <xdr:row>946</xdr:row>
                    <xdr:rowOff>161925</xdr:rowOff>
                  </from>
                  <to>
                    <xdr:col>6</xdr:col>
                    <xdr:colOff>752475</xdr:colOff>
                    <xdr:row>948</xdr:row>
                    <xdr:rowOff>0</xdr:rowOff>
                  </to>
                </anchor>
              </controlPr>
            </control>
          </mc:Choice>
        </mc:AlternateContent>
        <mc:AlternateContent xmlns:mc="http://schemas.openxmlformats.org/markup-compatibility/2006">
          <mc:Choice Requires="x14">
            <control shapeId="14484" r:id="rId310" name="Button 2196">
              <controlPr locked="0" defaultSize="0" print="0" autoFill="0" autoPict="0" macro="[0]!Sheet1.deleteProcedure">
                <anchor moveWithCells="1" sizeWithCells="1">
                  <from>
                    <xdr:col>5</xdr:col>
                    <xdr:colOff>1609725</xdr:colOff>
                    <xdr:row>923</xdr:row>
                    <xdr:rowOff>47625</xdr:rowOff>
                  </from>
                  <to>
                    <xdr:col>6</xdr:col>
                    <xdr:colOff>752475</xdr:colOff>
                    <xdr:row>925</xdr:row>
                    <xdr:rowOff>142875</xdr:rowOff>
                  </to>
                </anchor>
              </controlPr>
            </control>
          </mc:Choice>
        </mc:AlternateContent>
        <mc:AlternateContent xmlns:mc="http://schemas.openxmlformats.org/markup-compatibility/2006">
          <mc:Choice Requires="x14">
            <control shapeId="14512" r:id="rId311" name="Button 2224">
              <controlPr locked="0" defaultSize="0" print="0" autoFill="0" autoPict="0" macro="[0]!Sheet1.InsertNewTableRow">
                <anchor moveWithCells="1" sizeWithCells="1">
                  <from>
                    <xdr:col>5</xdr:col>
                    <xdr:colOff>1609725</xdr:colOff>
                    <xdr:row>967</xdr:row>
                    <xdr:rowOff>38100</xdr:rowOff>
                  </from>
                  <to>
                    <xdr:col>6</xdr:col>
                    <xdr:colOff>752475</xdr:colOff>
                    <xdr:row>968</xdr:row>
                    <xdr:rowOff>38100</xdr:rowOff>
                  </to>
                </anchor>
              </controlPr>
            </control>
          </mc:Choice>
        </mc:AlternateContent>
        <mc:AlternateContent xmlns:mc="http://schemas.openxmlformats.org/markup-compatibility/2006">
          <mc:Choice Requires="x14">
            <control shapeId="14513" r:id="rId312" name="Button 2225">
              <controlPr locked="0" defaultSize="0" print="0" autoFill="0" autoPict="0" macro="[0]!Sheet1.deleteRow">
                <anchor moveWithCells="1" sizeWithCells="1">
                  <from>
                    <xdr:col>5</xdr:col>
                    <xdr:colOff>1609725</xdr:colOff>
                    <xdr:row>968</xdr:row>
                    <xdr:rowOff>38100</xdr:rowOff>
                  </from>
                  <to>
                    <xdr:col>6</xdr:col>
                    <xdr:colOff>752475</xdr:colOff>
                    <xdr:row>1024</xdr:row>
                    <xdr:rowOff>38100</xdr:rowOff>
                  </to>
                </anchor>
              </controlPr>
            </control>
          </mc:Choice>
        </mc:AlternateContent>
        <mc:AlternateContent xmlns:mc="http://schemas.openxmlformats.org/markup-compatibility/2006">
          <mc:Choice Requires="x14">
            <control shapeId="14514" r:id="rId313" name="Button 2226">
              <controlPr locked="0" defaultSize="0" print="0" autoFill="0" autoPict="0" macro="[0]!Sheet1.deleteProcedure">
                <anchor moveWithCells="1" sizeWithCells="1">
                  <from>
                    <xdr:col>5</xdr:col>
                    <xdr:colOff>1609725</xdr:colOff>
                    <xdr:row>947</xdr:row>
                    <xdr:rowOff>95250</xdr:rowOff>
                  </from>
                  <to>
                    <xdr:col>6</xdr:col>
                    <xdr:colOff>752475</xdr:colOff>
                    <xdr:row>950</xdr:row>
                    <xdr:rowOff>19050</xdr:rowOff>
                  </to>
                </anchor>
              </controlPr>
            </control>
          </mc:Choice>
        </mc:AlternateContent>
        <mc:AlternateContent xmlns:mc="http://schemas.openxmlformats.org/markup-compatibility/2006">
          <mc:Choice Requires="x14">
            <control shapeId="14544" r:id="rId314" name="Button 2256">
              <controlPr locked="0" defaultSize="0" print="0" autoFill="0" autoPict="0" macro="[0]!Sheet1.InsertNewTableRow">
                <anchor moveWithCells="1" sizeWithCells="1">
                  <from>
                    <xdr:col>5</xdr:col>
                    <xdr:colOff>1609725</xdr:colOff>
                    <xdr:row>1118</xdr:row>
                    <xdr:rowOff>76200</xdr:rowOff>
                  </from>
                  <to>
                    <xdr:col>6</xdr:col>
                    <xdr:colOff>752475</xdr:colOff>
                    <xdr:row>1119</xdr:row>
                    <xdr:rowOff>85725</xdr:rowOff>
                  </to>
                </anchor>
              </controlPr>
            </control>
          </mc:Choice>
        </mc:AlternateContent>
        <mc:AlternateContent xmlns:mc="http://schemas.openxmlformats.org/markup-compatibility/2006">
          <mc:Choice Requires="x14">
            <control shapeId="14545" r:id="rId315" name="Button 2257">
              <controlPr locked="0" defaultSize="0" print="0" autoFill="0" autoPict="0" macro="[0]!Sheet1.deleteRow">
                <anchor moveWithCells="1" sizeWithCells="1">
                  <from>
                    <xdr:col>5</xdr:col>
                    <xdr:colOff>1609725</xdr:colOff>
                    <xdr:row>1119</xdr:row>
                    <xdr:rowOff>85725</xdr:rowOff>
                  </from>
                  <to>
                    <xdr:col>6</xdr:col>
                    <xdr:colOff>752475</xdr:colOff>
                    <xdr:row>1131</xdr:row>
                    <xdr:rowOff>85725</xdr:rowOff>
                  </to>
                </anchor>
              </controlPr>
            </control>
          </mc:Choice>
        </mc:AlternateContent>
        <mc:AlternateContent xmlns:mc="http://schemas.openxmlformats.org/markup-compatibility/2006">
          <mc:Choice Requires="x14">
            <control shapeId="14546" r:id="rId316" name="Button 2258">
              <controlPr locked="0" defaultSize="0" print="0" autoFill="0" autoPict="0" macro="[0]!Sheet1.deleteProcedure">
                <anchor moveWithCells="1" sizeWithCells="1">
                  <from>
                    <xdr:col>5</xdr:col>
                    <xdr:colOff>1609725</xdr:colOff>
                    <xdr:row>966</xdr:row>
                    <xdr:rowOff>142875</xdr:rowOff>
                  </from>
                  <to>
                    <xdr:col>6</xdr:col>
                    <xdr:colOff>752475</xdr:colOff>
                    <xdr:row>1024</xdr:row>
                    <xdr:rowOff>66675</xdr:rowOff>
                  </to>
                </anchor>
              </controlPr>
            </control>
          </mc:Choice>
        </mc:AlternateContent>
        <mc:AlternateContent xmlns:mc="http://schemas.openxmlformats.org/markup-compatibility/2006">
          <mc:Choice Requires="x14">
            <control shapeId="14572" r:id="rId317" name="Button 2284">
              <controlPr locked="0" defaultSize="0" print="0" autoFill="0" autoPict="0" macro="[0]!Sheet1.InsertNewTableRow">
                <anchor moveWithCells="1" sizeWithCells="1">
                  <from>
                    <xdr:col>5</xdr:col>
                    <xdr:colOff>1609725</xdr:colOff>
                    <xdr:row>1144</xdr:row>
                    <xdr:rowOff>114300</xdr:rowOff>
                  </from>
                  <to>
                    <xdr:col>6</xdr:col>
                    <xdr:colOff>752475</xdr:colOff>
                    <xdr:row>1145</xdr:row>
                    <xdr:rowOff>123825</xdr:rowOff>
                  </to>
                </anchor>
              </controlPr>
            </control>
          </mc:Choice>
        </mc:AlternateContent>
        <mc:AlternateContent xmlns:mc="http://schemas.openxmlformats.org/markup-compatibility/2006">
          <mc:Choice Requires="x14">
            <control shapeId="14573" r:id="rId318" name="Button 2285">
              <controlPr locked="0" defaultSize="0" print="0" autoFill="0" autoPict="0" macro="[0]!Sheet1.deleteRow">
                <anchor moveWithCells="1" sizeWithCells="1">
                  <from>
                    <xdr:col>5</xdr:col>
                    <xdr:colOff>1609725</xdr:colOff>
                    <xdr:row>1145</xdr:row>
                    <xdr:rowOff>123825</xdr:rowOff>
                  </from>
                  <to>
                    <xdr:col>6</xdr:col>
                    <xdr:colOff>752475</xdr:colOff>
                    <xdr:row>1146</xdr:row>
                    <xdr:rowOff>123825</xdr:rowOff>
                  </to>
                </anchor>
              </controlPr>
            </control>
          </mc:Choice>
        </mc:AlternateContent>
        <mc:AlternateContent xmlns:mc="http://schemas.openxmlformats.org/markup-compatibility/2006">
          <mc:Choice Requires="x14">
            <control shapeId="14574" r:id="rId319" name="Button 2286">
              <controlPr locked="0" defaultSize="0" print="0" autoFill="0" autoPict="0" macro="[0]!Sheet1.deleteProcedure">
                <anchor moveWithCells="1" sizeWithCells="1">
                  <from>
                    <xdr:col>5</xdr:col>
                    <xdr:colOff>1609725</xdr:colOff>
                    <xdr:row>1026</xdr:row>
                    <xdr:rowOff>19050</xdr:rowOff>
                  </from>
                  <to>
                    <xdr:col>6</xdr:col>
                    <xdr:colOff>752475</xdr:colOff>
                    <xdr:row>1116</xdr:row>
                    <xdr:rowOff>104775</xdr:rowOff>
                  </to>
                </anchor>
              </controlPr>
            </control>
          </mc:Choice>
        </mc:AlternateContent>
        <mc:AlternateContent xmlns:mc="http://schemas.openxmlformats.org/markup-compatibility/2006">
          <mc:Choice Requires="x14">
            <control shapeId="14596" r:id="rId320" name="Button 2308">
              <controlPr locked="0" defaultSize="0" print="0" autoFill="0" autoPict="0" macro="[0]!Sheet1.InsertNewTableRow">
                <anchor moveWithCells="1" sizeWithCells="1">
                  <from>
                    <xdr:col>5</xdr:col>
                    <xdr:colOff>1609725</xdr:colOff>
                    <xdr:row>1144</xdr:row>
                    <xdr:rowOff>142875</xdr:rowOff>
                  </from>
                  <to>
                    <xdr:col>6</xdr:col>
                    <xdr:colOff>752475</xdr:colOff>
                    <xdr:row>1145</xdr:row>
                    <xdr:rowOff>142875</xdr:rowOff>
                  </to>
                </anchor>
              </controlPr>
            </control>
          </mc:Choice>
        </mc:AlternateContent>
        <mc:AlternateContent xmlns:mc="http://schemas.openxmlformats.org/markup-compatibility/2006">
          <mc:Choice Requires="x14">
            <control shapeId="14597" r:id="rId321" name="Button 2309">
              <controlPr locked="0" defaultSize="0" print="0" autoFill="0" autoPict="0" macro="[0]!Sheet1.deleteRow">
                <anchor moveWithCells="1" sizeWithCells="1">
                  <from>
                    <xdr:col>5</xdr:col>
                    <xdr:colOff>1609725</xdr:colOff>
                    <xdr:row>1145</xdr:row>
                    <xdr:rowOff>142875</xdr:rowOff>
                  </from>
                  <to>
                    <xdr:col>6</xdr:col>
                    <xdr:colOff>752475</xdr:colOff>
                    <xdr:row>1146</xdr:row>
                    <xdr:rowOff>152400</xdr:rowOff>
                  </to>
                </anchor>
              </controlPr>
            </control>
          </mc:Choice>
        </mc:AlternateContent>
        <mc:AlternateContent xmlns:mc="http://schemas.openxmlformats.org/markup-compatibility/2006">
          <mc:Choice Requires="x14">
            <control shapeId="14598" r:id="rId322" name="Button 2310">
              <controlPr locked="0" defaultSize="0" print="0" autoFill="0" autoPict="0" macro="[0]!Sheet1.deleteProcedure">
                <anchor moveWithCells="1" sizeWithCells="1">
                  <from>
                    <xdr:col>5</xdr:col>
                    <xdr:colOff>1609725</xdr:colOff>
                    <xdr:row>1026</xdr:row>
                    <xdr:rowOff>38100</xdr:rowOff>
                  </from>
                  <to>
                    <xdr:col>6</xdr:col>
                    <xdr:colOff>752475</xdr:colOff>
                    <xdr:row>1116</xdr:row>
                    <xdr:rowOff>133350</xdr:rowOff>
                  </to>
                </anchor>
              </controlPr>
            </control>
          </mc:Choice>
        </mc:AlternateContent>
        <mc:AlternateContent xmlns:mc="http://schemas.openxmlformats.org/markup-compatibility/2006">
          <mc:Choice Requires="x14">
            <control shapeId="14622" r:id="rId323" name="Button 2334">
              <controlPr locked="0" defaultSize="0" print="0" autoFill="0" autoPict="0" macro="[0]!Sheet1.InsertNewTableRow">
                <anchor moveWithCells="1" sizeWithCells="1">
                  <from>
                    <xdr:col>5</xdr:col>
                    <xdr:colOff>1609725</xdr:colOff>
                    <xdr:row>1145</xdr:row>
                    <xdr:rowOff>0</xdr:rowOff>
                  </from>
                  <to>
                    <xdr:col>6</xdr:col>
                    <xdr:colOff>752475</xdr:colOff>
                    <xdr:row>1146</xdr:row>
                    <xdr:rowOff>9525</xdr:rowOff>
                  </to>
                </anchor>
              </controlPr>
            </control>
          </mc:Choice>
        </mc:AlternateContent>
        <mc:AlternateContent xmlns:mc="http://schemas.openxmlformats.org/markup-compatibility/2006">
          <mc:Choice Requires="x14">
            <control shapeId="14623" r:id="rId324" name="Button 2335">
              <controlPr locked="0" defaultSize="0" print="0" autoFill="0" autoPict="0" macro="[0]!Sheet1.deleteRow">
                <anchor moveWithCells="1" sizeWithCells="1">
                  <from>
                    <xdr:col>5</xdr:col>
                    <xdr:colOff>1609725</xdr:colOff>
                    <xdr:row>1146</xdr:row>
                    <xdr:rowOff>9525</xdr:rowOff>
                  </from>
                  <to>
                    <xdr:col>6</xdr:col>
                    <xdr:colOff>752475</xdr:colOff>
                    <xdr:row>1147</xdr:row>
                    <xdr:rowOff>9525</xdr:rowOff>
                  </to>
                </anchor>
              </controlPr>
            </control>
          </mc:Choice>
        </mc:AlternateContent>
        <mc:AlternateContent xmlns:mc="http://schemas.openxmlformats.org/markup-compatibility/2006">
          <mc:Choice Requires="x14">
            <control shapeId="14624" r:id="rId325" name="Button 2336">
              <controlPr locked="0" defaultSize="0" print="0" autoFill="0" autoPict="0" macro="[0]!Sheet1.deleteProcedure">
                <anchor moveWithCells="1" sizeWithCells="1">
                  <from>
                    <xdr:col>5</xdr:col>
                    <xdr:colOff>1609725</xdr:colOff>
                    <xdr:row>1026</xdr:row>
                    <xdr:rowOff>66675</xdr:rowOff>
                  </from>
                  <to>
                    <xdr:col>6</xdr:col>
                    <xdr:colOff>752475</xdr:colOff>
                    <xdr:row>1116</xdr:row>
                    <xdr:rowOff>152400</xdr:rowOff>
                  </to>
                </anchor>
              </controlPr>
            </control>
          </mc:Choice>
        </mc:AlternateContent>
        <mc:AlternateContent xmlns:mc="http://schemas.openxmlformats.org/markup-compatibility/2006">
          <mc:Choice Requires="x14">
            <control shapeId="14647" r:id="rId326" name="Button 2359">
              <controlPr locked="0" defaultSize="0" print="0" autoFill="0" autoPict="0" macro="[0]!Sheet1.InsertNewTableRow">
                <anchor moveWithCells="1" sizeWithCells="1">
                  <from>
                    <xdr:col>5</xdr:col>
                    <xdr:colOff>1609725</xdr:colOff>
                    <xdr:row>1145</xdr:row>
                    <xdr:rowOff>28575</xdr:rowOff>
                  </from>
                  <to>
                    <xdr:col>6</xdr:col>
                    <xdr:colOff>752475</xdr:colOff>
                    <xdr:row>1146</xdr:row>
                    <xdr:rowOff>28575</xdr:rowOff>
                  </to>
                </anchor>
              </controlPr>
            </control>
          </mc:Choice>
        </mc:AlternateContent>
        <mc:AlternateContent xmlns:mc="http://schemas.openxmlformats.org/markup-compatibility/2006">
          <mc:Choice Requires="x14">
            <control shapeId="14648" r:id="rId327" name="Button 2360">
              <controlPr locked="0" defaultSize="0" print="0" autoFill="0" autoPict="0" macro="[0]!Sheet1.deleteRow">
                <anchor moveWithCells="1" sizeWithCells="1">
                  <from>
                    <xdr:col>5</xdr:col>
                    <xdr:colOff>1609725</xdr:colOff>
                    <xdr:row>1146</xdr:row>
                    <xdr:rowOff>28575</xdr:rowOff>
                  </from>
                  <to>
                    <xdr:col>6</xdr:col>
                    <xdr:colOff>752475</xdr:colOff>
                    <xdr:row>1147</xdr:row>
                    <xdr:rowOff>38100</xdr:rowOff>
                  </to>
                </anchor>
              </controlPr>
            </control>
          </mc:Choice>
        </mc:AlternateContent>
        <mc:AlternateContent xmlns:mc="http://schemas.openxmlformats.org/markup-compatibility/2006">
          <mc:Choice Requires="x14">
            <control shapeId="14649" r:id="rId328" name="Button 2361">
              <controlPr locked="0" defaultSize="0" print="0" autoFill="0" autoPict="0" macro="[0]!Sheet1.deleteProcedure">
                <anchor moveWithCells="1" sizeWithCells="1">
                  <from>
                    <xdr:col>5</xdr:col>
                    <xdr:colOff>1609725</xdr:colOff>
                    <xdr:row>1026</xdr:row>
                    <xdr:rowOff>85725</xdr:rowOff>
                  </from>
                  <to>
                    <xdr:col>6</xdr:col>
                    <xdr:colOff>752475</xdr:colOff>
                    <xdr:row>1117</xdr:row>
                    <xdr:rowOff>19050</xdr:rowOff>
                  </to>
                </anchor>
              </controlPr>
            </control>
          </mc:Choice>
        </mc:AlternateContent>
        <mc:AlternateContent xmlns:mc="http://schemas.openxmlformats.org/markup-compatibility/2006">
          <mc:Choice Requires="x14">
            <control shapeId="14676" r:id="rId329" name="Button 2388">
              <controlPr locked="0" defaultSize="0" print="0" autoFill="0" autoPict="0" macro="[0]!Sheet1.InsertNewTableRow">
                <anchor moveWithCells="1" sizeWithCells="1">
                  <from>
                    <xdr:col>5</xdr:col>
                    <xdr:colOff>1609725</xdr:colOff>
                    <xdr:row>1145</xdr:row>
                    <xdr:rowOff>47625</xdr:rowOff>
                  </from>
                  <to>
                    <xdr:col>6</xdr:col>
                    <xdr:colOff>752475</xdr:colOff>
                    <xdr:row>1146</xdr:row>
                    <xdr:rowOff>57150</xdr:rowOff>
                  </to>
                </anchor>
              </controlPr>
            </control>
          </mc:Choice>
        </mc:AlternateContent>
        <mc:AlternateContent xmlns:mc="http://schemas.openxmlformats.org/markup-compatibility/2006">
          <mc:Choice Requires="x14">
            <control shapeId="14677" r:id="rId330" name="Button 2389">
              <controlPr locked="0" defaultSize="0" print="0" autoFill="0" autoPict="0" macro="[0]!Sheet1.deleteRow">
                <anchor moveWithCells="1" sizeWithCells="1">
                  <from>
                    <xdr:col>5</xdr:col>
                    <xdr:colOff>1609725</xdr:colOff>
                    <xdr:row>1146</xdr:row>
                    <xdr:rowOff>57150</xdr:rowOff>
                  </from>
                  <to>
                    <xdr:col>6</xdr:col>
                    <xdr:colOff>752475</xdr:colOff>
                    <xdr:row>1147</xdr:row>
                    <xdr:rowOff>57150</xdr:rowOff>
                  </to>
                </anchor>
              </controlPr>
            </control>
          </mc:Choice>
        </mc:AlternateContent>
        <mc:AlternateContent xmlns:mc="http://schemas.openxmlformats.org/markup-compatibility/2006">
          <mc:Choice Requires="x14">
            <control shapeId="14678" r:id="rId331" name="Button 2390">
              <controlPr locked="0" defaultSize="0" print="0" autoFill="0" autoPict="0" macro="[0]!Sheet1.deleteProcedure">
                <anchor moveWithCells="1" sizeWithCells="1">
                  <from>
                    <xdr:col>5</xdr:col>
                    <xdr:colOff>1609725</xdr:colOff>
                    <xdr:row>1026</xdr:row>
                    <xdr:rowOff>114300</xdr:rowOff>
                  </from>
                  <to>
                    <xdr:col>6</xdr:col>
                    <xdr:colOff>752475</xdr:colOff>
                    <xdr:row>1117</xdr:row>
                    <xdr:rowOff>38100</xdr:rowOff>
                  </to>
                </anchor>
              </controlPr>
            </control>
          </mc:Choice>
        </mc:AlternateContent>
        <mc:AlternateContent xmlns:mc="http://schemas.openxmlformats.org/markup-compatibility/2006">
          <mc:Choice Requires="x14">
            <control shapeId="14708" r:id="rId332" name="Button 2420">
              <controlPr locked="0" defaultSize="0" print="0" autoFill="0" autoPict="0" macro="[0]!Sheet1.InsertNewTableRow">
                <anchor moveWithCells="1" sizeWithCells="1">
                  <from>
                    <xdr:col>5</xdr:col>
                    <xdr:colOff>1609725</xdr:colOff>
                    <xdr:row>1160</xdr:row>
                    <xdr:rowOff>85725</xdr:rowOff>
                  </from>
                  <to>
                    <xdr:col>6</xdr:col>
                    <xdr:colOff>752475</xdr:colOff>
                    <xdr:row>1161</xdr:row>
                    <xdr:rowOff>95250</xdr:rowOff>
                  </to>
                </anchor>
              </controlPr>
            </control>
          </mc:Choice>
        </mc:AlternateContent>
        <mc:AlternateContent xmlns:mc="http://schemas.openxmlformats.org/markup-compatibility/2006">
          <mc:Choice Requires="x14">
            <control shapeId="14709" r:id="rId333" name="Button 2421">
              <controlPr locked="0" defaultSize="0" print="0" autoFill="0" autoPict="0" macro="[0]!Sheet1.deleteRow">
                <anchor moveWithCells="1" sizeWithCells="1">
                  <from>
                    <xdr:col>5</xdr:col>
                    <xdr:colOff>1609725</xdr:colOff>
                    <xdr:row>1161</xdr:row>
                    <xdr:rowOff>95250</xdr:rowOff>
                  </from>
                  <to>
                    <xdr:col>6</xdr:col>
                    <xdr:colOff>752475</xdr:colOff>
                    <xdr:row>1162</xdr:row>
                    <xdr:rowOff>95250</xdr:rowOff>
                  </to>
                </anchor>
              </controlPr>
            </control>
          </mc:Choice>
        </mc:AlternateContent>
        <mc:AlternateContent xmlns:mc="http://schemas.openxmlformats.org/markup-compatibility/2006">
          <mc:Choice Requires="x14">
            <control shapeId="14710" r:id="rId334" name="Button 2422">
              <controlPr locked="0" defaultSize="0" print="0" autoFill="0" autoPict="0" macro="[0]!Sheet1.deleteProcedure">
                <anchor moveWithCells="1" sizeWithCells="1">
                  <from>
                    <xdr:col>5</xdr:col>
                    <xdr:colOff>1609725</xdr:colOff>
                    <xdr:row>1117</xdr:row>
                    <xdr:rowOff>142875</xdr:rowOff>
                  </from>
                  <to>
                    <xdr:col>6</xdr:col>
                    <xdr:colOff>752475</xdr:colOff>
                    <xdr:row>1131</xdr:row>
                    <xdr:rowOff>76200</xdr:rowOff>
                  </to>
                </anchor>
              </controlPr>
            </control>
          </mc:Choice>
        </mc:AlternateContent>
        <mc:AlternateContent xmlns:mc="http://schemas.openxmlformats.org/markup-compatibility/2006">
          <mc:Choice Requires="x14">
            <control shapeId="14734" r:id="rId335" name="Button 2446">
              <controlPr locked="0" defaultSize="0" print="0" autoFill="0" autoPict="0" macro="[0]!Sheet1.InsertNewTableRow">
                <anchor moveWithCells="1" sizeWithCells="1">
                  <from>
                    <xdr:col>5</xdr:col>
                    <xdr:colOff>1609725</xdr:colOff>
                    <xdr:row>1161</xdr:row>
                    <xdr:rowOff>114300</xdr:rowOff>
                  </from>
                  <to>
                    <xdr:col>6</xdr:col>
                    <xdr:colOff>752475</xdr:colOff>
                    <xdr:row>1162</xdr:row>
                    <xdr:rowOff>114300</xdr:rowOff>
                  </to>
                </anchor>
              </controlPr>
            </control>
          </mc:Choice>
        </mc:AlternateContent>
        <mc:AlternateContent xmlns:mc="http://schemas.openxmlformats.org/markup-compatibility/2006">
          <mc:Choice Requires="x14">
            <control shapeId="14735" r:id="rId336" name="Button 2447">
              <controlPr locked="0" defaultSize="0" print="0" autoFill="0" autoPict="0" macro="[0]!Sheet1.deleteRow">
                <anchor moveWithCells="1" sizeWithCells="1">
                  <from>
                    <xdr:col>5</xdr:col>
                    <xdr:colOff>1609725</xdr:colOff>
                    <xdr:row>1162</xdr:row>
                    <xdr:rowOff>114300</xdr:rowOff>
                  </from>
                  <to>
                    <xdr:col>6</xdr:col>
                    <xdr:colOff>752475</xdr:colOff>
                    <xdr:row>1163</xdr:row>
                    <xdr:rowOff>0</xdr:rowOff>
                  </to>
                </anchor>
              </controlPr>
            </control>
          </mc:Choice>
        </mc:AlternateContent>
        <mc:AlternateContent xmlns:mc="http://schemas.openxmlformats.org/markup-compatibility/2006">
          <mc:Choice Requires="x14">
            <control shapeId="14736" r:id="rId337" name="Button 2448">
              <controlPr locked="0" defaultSize="0" print="0" autoFill="0" autoPict="0" macro="[0]!Sheet1.deleteProcedure">
                <anchor moveWithCells="1" sizeWithCells="1">
                  <from>
                    <xdr:col>5</xdr:col>
                    <xdr:colOff>1609725</xdr:colOff>
                    <xdr:row>1119</xdr:row>
                    <xdr:rowOff>9525</xdr:rowOff>
                  </from>
                  <to>
                    <xdr:col>6</xdr:col>
                    <xdr:colOff>752475</xdr:colOff>
                    <xdr:row>1132</xdr:row>
                    <xdr:rowOff>104775</xdr:rowOff>
                  </to>
                </anchor>
              </controlPr>
            </control>
          </mc:Choice>
        </mc:AlternateContent>
        <mc:AlternateContent xmlns:mc="http://schemas.openxmlformats.org/markup-compatibility/2006">
          <mc:Choice Requires="x14">
            <control shapeId="14760" r:id="rId338" name="Button 2472">
              <controlPr locked="0" defaultSize="0" print="0" autoFill="0" autoPict="0" macro="[0]!Sheet1.InsertNewTableRow">
                <anchor moveWithCells="1" sizeWithCells="1">
                  <from>
                    <xdr:col>5</xdr:col>
                    <xdr:colOff>1609725</xdr:colOff>
                    <xdr:row>1161</xdr:row>
                    <xdr:rowOff>142875</xdr:rowOff>
                  </from>
                  <to>
                    <xdr:col>6</xdr:col>
                    <xdr:colOff>752475</xdr:colOff>
                    <xdr:row>1162</xdr:row>
                    <xdr:rowOff>142875</xdr:rowOff>
                  </to>
                </anchor>
              </controlPr>
            </control>
          </mc:Choice>
        </mc:AlternateContent>
        <mc:AlternateContent xmlns:mc="http://schemas.openxmlformats.org/markup-compatibility/2006">
          <mc:Choice Requires="x14">
            <control shapeId="14761" r:id="rId339" name="Button 2473">
              <controlPr locked="0" defaultSize="0" print="0" autoFill="0" autoPict="0" macro="[0]!Sheet1.deleteRow">
                <anchor moveWithCells="1" sizeWithCells="1">
                  <from>
                    <xdr:col>5</xdr:col>
                    <xdr:colOff>1609725</xdr:colOff>
                    <xdr:row>1162</xdr:row>
                    <xdr:rowOff>142875</xdr:rowOff>
                  </from>
                  <to>
                    <xdr:col>6</xdr:col>
                    <xdr:colOff>752475</xdr:colOff>
                    <xdr:row>1163</xdr:row>
                    <xdr:rowOff>0</xdr:rowOff>
                  </to>
                </anchor>
              </controlPr>
            </control>
          </mc:Choice>
        </mc:AlternateContent>
        <mc:AlternateContent xmlns:mc="http://schemas.openxmlformats.org/markup-compatibility/2006">
          <mc:Choice Requires="x14">
            <control shapeId="14762" r:id="rId340" name="Button 2474">
              <controlPr locked="0" defaultSize="0" print="0" autoFill="0" autoPict="0" macro="[0]!Sheet1.deleteProcedure">
                <anchor moveWithCells="1" sizeWithCells="1">
                  <from>
                    <xdr:col>5</xdr:col>
                    <xdr:colOff>1609725</xdr:colOff>
                    <xdr:row>1119</xdr:row>
                    <xdr:rowOff>38100</xdr:rowOff>
                  </from>
                  <to>
                    <xdr:col>6</xdr:col>
                    <xdr:colOff>752475</xdr:colOff>
                    <xdr:row>1132</xdr:row>
                    <xdr:rowOff>123825</xdr:rowOff>
                  </to>
                </anchor>
              </controlPr>
            </control>
          </mc:Choice>
        </mc:AlternateContent>
        <mc:AlternateContent xmlns:mc="http://schemas.openxmlformats.org/markup-compatibility/2006">
          <mc:Choice Requires="x14">
            <control shapeId="14782" r:id="rId341" name="Button 2494">
              <controlPr locked="0" defaultSize="0" print="0" autoFill="0" autoPict="0" macro="[0]!Sheet1.InsertNewTableRow">
                <anchor moveWithCells="1" sizeWithCells="1">
                  <from>
                    <xdr:col>5</xdr:col>
                    <xdr:colOff>1609725</xdr:colOff>
                    <xdr:row>1162</xdr:row>
                    <xdr:rowOff>0</xdr:rowOff>
                  </from>
                  <to>
                    <xdr:col>6</xdr:col>
                    <xdr:colOff>752475</xdr:colOff>
                    <xdr:row>1163</xdr:row>
                    <xdr:rowOff>0</xdr:rowOff>
                  </to>
                </anchor>
              </controlPr>
            </control>
          </mc:Choice>
        </mc:AlternateContent>
        <mc:AlternateContent xmlns:mc="http://schemas.openxmlformats.org/markup-compatibility/2006">
          <mc:Choice Requires="x14">
            <control shapeId="14783" r:id="rId342" name="Button 2495">
              <controlPr locked="0" defaultSize="0" print="0" autoFill="0" autoPict="0" macro="[0]!Sheet1.deleteRow">
                <anchor moveWithCells="1" sizeWithCells="1">
                  <from>
                    <xdr:col>5</xdr:col>
                    <xdr:colOff>1609725</xdr:colOff>
                    <xdr:row>1163</xdr:row>
                    <xdr:rowOff>0</xdr:rowOff>
                  </from>
                  <to>
                    <xdr:col>6</xdr:col>
                    <xdr:colOff>752475</xdr:colOff>
                    <xdr:row>1174</xdr:row>
                    <xdr:rowOff>9525</xdr:rowOff>
                  </to>
                </anchor>
              </controlPr>
            </control>
          </mc:Choice>
        </mc:AlternateContent>
        <mc:AlternateContent xmlns:mc="http://schemas.openxmlformats.org/markup-compatibility/2006">
          <mc:Choice Requires="x14">
            <control shapeId="14784" r:id="rId343" name="Button 2496">
              <controlPr locked="0" defaultSize="0" print="0" autoFill="0" autoPict="0" macro="[0]!Sheet1.deleteProcedure">
                <anchor moveWithCells="1" sizeWithCells="1">
                  <from>
                    <xdr:col>5</xdr:col>
                    <xdr:colOff>1609725</xdr:colOff>
                    <xdr:row>1119</xdr:row>
                    <xdr:rowOff>57150</xdr:rowOff>
                  </from>
                  <to>
                    <xdr:col>6</xdr:col>
                    <xdr:colOff>752475</xdr:colOff>
                    <xdr:row>1132</xdr:row>
                    <xdr:rowOff>152400</xdr:rowOff>
                  </to>
                </anchor>
              </controlPr>
            </control>
          </mc:Choice>
        </mc:AlternateContent>
        <mc:AlternateContent xmlns:mc="http://schemas.openxmlformats.org/markup-compatibility/2006">
          <mc:Choice Requires="x14">
            <control shapeId="14806" r:id="rId344" name="Button 2518">
              <controlPr locked="0" defaultSize="0" print="0" autoFill="0" autoPict="0" macro="[0]!Sheet1.InsertNewTableRow">
                <anchor moveWithCells="1" sizeWithCells="1">
                  <from>
                    <xdr:col>5</xdr:col>
                    <xdr:colOff>1609725</xdr:colOff>
                    <xdr:row>1162</xdr:row>
                    <xdr:rowOff>28575</xdr:rowOff>
                  </from>
                  <to>
                    <xdr:col>6</xdr:col>
                    <xdr:colOff>752475</xdr:colOff>
                    <xdr:row>1163</xdr:row>
                    <xdr:rowOff>0</xdr:rowOff>
                  </to>
                </anchor>
              </controlPr>
            </control>
          </mc:Choice>
        </mc:AlternateContent>
        <mc:AlternateContent xmlns:mc="http://schemas.openxmlformats.org/markup-compatibility/2006">
          <mc:Choice Requires="x14">
            <control shapeId="14807" r:id="rId345" name="Button 2519">
              <controlPr locked="0" defaultSize="0" print="0" autoFill="0" autoPict="0" macro="[0]!Sheet1.deleteRow">
                <anchor moveWithCells="1" sizeWithCells="1">
                  <from>
                    <xdr:col>5</xdr:col>
                    <xdr:colOff>1609725</xdr:colOff>
                    <xdr:row>1163</xdr:row>
                    <xdr:rowOff>0</xdr:rowOff>
                  </from>
                  <to>
                    <xdr:col>6</xdr:col>
                    <xdr:colOff>752475</xdr:colOff>
                    <xdr:row>1174</xdr:row>
                    <xdr:rowOff>28575</xdr:rowOff>
                  </to>
                </anchor>
              </controlPr>
            </control>
          </mc:Choice>
        </mc:AlternateContent>
        <mc:AlternateContent xmlns:mc="http://schemas.openxmlformats.org/markup-compatibility/2006">
          <mc:Choice Requires="x14">
            <control shapeId="14808" r:id="rId346" name="Button 2520">
              <controlPr locked="0" defaultSize="0" print="0" autoFill="0" autoPict="0" macro="[0]!Sheet1.deleteProcedure">
                <anchor moveWithCells="1" sizeWithCells="1">
                  <from>
                    <xdr:col>5</xdr:col>
                    <xdr:colOff>1609725</xdr:colOff>
                    <xdr:row>1119</xdr:row>
                    <xdr:rowOff>85725</xdr:rowOff>
                  </from>
                  <to>
                    <xdr:col>6</xdr:col>
                    <xdr:colOff>752475</xdr:colOff>
                    <xdr:row>1144</xdr:row>
                    <xdr:rowOff>9525</xdr:rowOff>
                  </to>
                </anchor>
              </controlPr>
            </control>
          </mc:Choice>
        </mc:AlternateContent>
        <mc:AlternateContent xmlns:mc="http://schemas.openxmlformats.org/markup-compatibility/2006">
          <mc:Choice Requires="x14">
            <control shapeId="14834" r:id="rId347" name="Button 2546">
              <controlPr locked="0" defaultSize="0" print="0" autoFill="0" autoPict="0" macro="[0]!Sheet1.InsertNewTableRow">
                <anchor moveWithCells="1" sizeWithCells="1">
                  <from>
                    <xdr:col>5</xdr:col>
                    <xdr:colOff>1609725</xdr:colOff>
                    <xdr:row>1162</xdr:row>
                    <xdr:rowOff>47625</xdr:rowOff>
                  </from>
                  <to>
                    <xdr:col>6</xdr:col>
                    <xdr:colOff>752475</xdr:colOff>
                    <xdr:row>1163</xdr:row>
                    <xdr:rowOff>0</xdr:rowOff>
                  </to>
                </anchor>
              </controlPr>
            </control>
          </mc:Choice>
        </mc:AlternateContent>
        <mc:AlternateContent xmlns:mc="http://schemas.openxmlformats.org/markup-compatibility/2006">
          <mc:Choice Requires="x14">
            <control shapeId="14835" r:id="rId348" name="Button 2547">
              <controlPr locked="0" defaultSize="0" print="0" autoFill="0" autoPict="0" macro="[0]!Sheet1.deleteRow">
                <anchor moveWithCells="1" sizeWithCells="1">
                  <from>
                    <xdr:col>5</xdr:col>
                    <xdr:colOff>1609725</xdr:colOff>
                    <xdr:row>1163</xdr:row>
                    <xdr:rowOff>0</xdr:rowOff>
                  </from>
                  <to>
                    <xdr:col>6</xdr:col>
                    <xdr:colOff>752475</xdr:colOff>
                    <xdr:row>1174</xdr:row>
                    <xdr:rowOff>57150</xdr:rowOff>
                  </to>
                </anchor>
              </controlPr>
            </control>
          </mc:Choice>
        </mc:AlternateContent>
        <mc:AlternateContent xmlns:mc="http://schemas.openxmlformats.org/markup-compatibility/2006">
          <mc:Choice Requires="x14">
            <control shapeId="14836" r:id="rId349" name="Button 2548">
              <controlPr locked="0" defaultSize="0" print="0" autoFill="0" autoPict="0" macro="[0]!Sheet1.deleteProcedure">
                <anchor moveWithCells="1" sizeWithCells="1">
                  <from>
                    <xdr:col>5</xdr:col>
                    <xdr:colOff>1609725</xdr:colOff>
                    <xdr:row>1119</xdr:row>
                    <xdr:rowOff>114300</xdr:rowOff>
                  </from>
                  <to>
                    <xdr:col>6</xdr:col>
                    <xdr:colOff>752475</xdr:colOff>
                    <xdr:row>1144</xdr:row>
                    <xdr:rowOff>38100</xdr:rowOff>
                  </to>
                </anchor>
              </controlPr>
            </control>
          </mc:Choice>
        </mc:AlternateContent>
        <mc:AlternateContent xmlns:mc="http://schemas.openxmlformats.org/markup-compatibility/2006">
          <mc:Choice Requires="x14">
            <control shapeId="14862" r:id="rId350" name="Button 2574">
              <controlPr locked="0" defaultSize="0" print="0" autoFill="0" autoPict="0" macro="[0]!Sheet1.InsertNewTableRow">
                <anchor moveWithCells="1" sizeWithCells="1">
                  <from>
                    <xdr:col>5</xdr:col>
                    <xdr:colOff>1609725</xdr:colOff>
                    <xdr:row>1162</xdr:row>
                    <xdr:rowOff>76200</xdr:rowOff>
                  </from>
                  <to>
                    <xdr:col>6</xdr:col>
                    <xdr:colOff>752475</xdr:colOff>
                    <xdr:row>1163</xdr:row>
                    <xdr:rowOff>0</xdr:rowOff>
                  </to>
                </anchor>
              </controlPr>
            </control>
          </mc:Choice>
        </mc:AlternateContent>
        <mc:AlternateContent xmlns:mc="http://schemas.openxmlformats.org/markup-compatibility/2006">
          <mc:Choice Requires="x14">
            <control shapeId="14863" r:id="rId351" name="Button 2575">
              <controlPr locked="0" defaultSize="0" print="0" autoFill="0" autoPict="0" macro="[0]!Sheet1.deleteRow">
                <anchor moveWithCells="1" sizeWithCells="1">
                  <from>
                    <xdr:col>5</xdr:col>
                    <xdr:colOff>1609725</xdr:colOff>
                    <xdr:row>1163</xdr:row>
                    <xdr:rowOff>0</xdr:rowOff>
                  </from>
                  <to>
                    <xdr:col>6</xdr:col>
                    <xdr:colOff>752475</xdr:colOff>
                    <xdr:row>1174</xdr:row>
                    <xdr:rowOff>76200</xdr:rowOff>
                  </to>
                </anchor>
              </controlPr>
            </control>
          </mc:Choice>
        </mc:AlternateContent>
        <mc:AlternateContent xmlns:mc="http://schemas.openxmlformats.org/markup-compatibility/2006">
          <mc:Choice Requires="x14">
            <control shapeId="14864" r:id="rId352" name="Button 2576">
              <controlPr locked="0" defaultSize="0" print="0" autoFill="0" autoPict="0" macro="[0]!Sheet1.deleteProcedure">
                <anchor moveWithCells="1" sizeWithCells="1">
                  <from>
                    <xdr:col>5</xdr:col>
                    <xdr:colOff>1609725</xdr:colOff>
                    <xdr:row>1119</xdr:row>
                    <xdr:rowOff>142875</xdr:rowOff>
                  </from>
                  <to>
                    <xdr:col>6</xdr:col>
                    <xdr:colOff>752475</xdr:colOff>
                    <xdr:row>1144</xdr:row>
                    <xdr:rowOff>57150</xdr:rowOff>
                  </to>
                </anchor>
              </controlPr>
            </control>
          </mc:Choice>
        </mc:AlternateContent>
        <mc:AlternateContent xmlns:mc="http://schemas.openxmlformats.org/markup-compatibility/2006">
          <mc:Choice Requires="x14">
            <control shapeId="14888" r:id="rId353" name="Button 2600">
              <controlPr locked="0" defaultSize="0" print="0" autoFill="0" autoPict="0" macro="[0]!Sheet1.InsertNewTableRow">
                <anchor moveWithCells="1" sizeWithCells="1">
                  <from>
                    <xdr:col>5</xdr:col>
                    <xdr:colOff>1609725</xdr:colOff>
                    <xdr:row>1162</xdr:row>
                    <xdr:rowOff>104775</xdr:rowOff>
                  </from>
                  <to>
                    <xdr:col>6</xdr:col>
                    <xdr:colOff>752475</xdr:colOff>
                    <xdr:row>1163</xdr:row>
                    <xdr:rowOff>0</xdr:rowOff>
                  </to>
                </anchor>
              </controlPr>
            </control>
          </mc:Choice>
        </mc:AlternateContent>
        <mc:AlternateContent xmlns:mc="http://schemas.openxmlformats.org/markup-compatibility/2006">
          <mc:Choice Requires="x14">
            <control shapeId="14889" r:id="rId354" name="Button 2601">
              <controlPr locked="0" defaultSize="0" print="0" autoFill="0" autoPict="0" macro="[0]!Sheet1.deleteRow">
                <anchor moveWithCells="1" sizeWithCells="1">
                  <from>
                    <xdr:col>5</xdr:col>
                    <xdr:colOff>1609725</xdr:colOff>
                    <xdr:row>1163</xdr:row>
                    <xdr:rowOff>0</xdr:rowOff>
                  </from>
                  <to>
                    <xdr:col>6</xdr:col>
                    <xdr:colOff>752475</xdr:colOff>
                    <xdr:row>1174</xdr:row>
                    <xdr:rowOff>114300</xdr:rowOff>
                  </to>
                </anchor>
              </controlPr>
            </control>
          </mc:Choice>
        </mc:AlternateContent>
        <mc:AlternateContent xmlns:mc="http://schemas.openxmlformats.org/markup-compatibility/2006">
          <mc:Choice Requires="x14">
            <control shapeId="14890" r:id="rId355" name="Button 2602">
              <controlPr locked="0" defaultSize="0" print="0" autoFill="0" autoPict="0" macro="[0]!Sheet1.deleteProcedure">
                <anchor moveWithCells="1" sizeWithCells="1">
                  <from>
                    <xdr:col>5</xdr:col>
                    <xdr:colOff>1609725</xdr:colOff>
                    <xdr:row>1119</xdr:row>
                    <xdr:rowOff>161925</xdr:rowOff>
                  </from>
                  <to>
                    <xdr:col>6</xdr:col>
                    <xdr:colOff>752475</xdr:colOff>
                    <xdr:row>1144</xdr:row>
                    <xdr:rowOff>85725</xdr:rowOff>
                  </to>
                </anchor>
              </controlPr>
            </control>
          </mc:Choice>
        </mc:AlternateContent>
        <mc:AlternateContent xmlns:mc="http://schemas.openxmlformats.org/markup-compatibility/2006">
          <mc:Choice Requires="x14">
            <control shapeId="14911" r:id="rId356" name="Button 2623">
              <controlPr locked="0" defaultSize="0" print="0" autoFill="0" autoPict="0" macro="[0]!Sheet1.InsertNewTableRow">
                <anchor moveWithCells="1" sizeWithCells="1">
                  <from>
                    <xdr:col>5</xdr:col>
                    <xdr:colOff>1609725</xdr:colOff>
                    <xdr:row>1176</xdr:row>
                    <xdr:rowOff>142875</xdr:rowOff>
                  </from>
                  <to>
                    <xdr:col>6</xdr:col>
                    <xdr:colOff>752475</xdr:colOff>
                    <xdr:row>1188</xdr:row>
                    <xdr:rowOff>142875</xdr:rowOff>
                  </to>
                </anchor>
              </controlPr>
            </control>
          </mc:Choice>
        </mc:AlternateContent>
        <mc:AlternateContent xmlns:mc="http://schemas.openxmlformats.org/markup-compatibility/2006">
          <mc:Choice Requires="x14">
            <control shapeId="14912" r:id="rId357" name="Button 2624">
              <controlPr locked="0" defaultSize="0" print="0" autoFill="0" autoPict="0" macro="[0]!Sheet1.deleteRow">
                <anchor moveWithCells="1" sizeWithCells="1">
                  <from>
                    <xdr:col>5</xdr:col>
                    <xdr:colOff>1609725</xdr:colOff>
                    <xdr:row>1188</xdr:row>
                    <xdr:rowOff>142875</xdr:rowOff>
                  </from>
                  <to>
                    <xdr:col>6</xdr:col>
                    <xdr:colOff>752475</xdr:colOff>
                    <xdr:row>1189</xdr:row>
                    <xdr:rowOff>142875</xdr:rowOff>
                  </to>
                </anchor>
              </controlPr>
            </control>
          </mc:Choice>
        </mc:AlternateContent>
        <mc:AlternateContent xmlns:mc="http://schemas.openxmlformats.org/markup-compatibility/2006">
          <mc:Choice Requires="x14">
            <control shapeId="14913" r:id="rId358" name="Button 2625">
              <controlPr locked="0" defaultSize="0" print="0" autoFill="0" autoPict="0" macro="[0]!Sheet1.deleteProcedure">
                <anchor moveWithCells="1" sizeWithCells="1">
                  <from>
                    <xdr:col>5</xdr:col>
                    <xdr:colOff>1609725</xdr:colOff>
                    <xdr:row>1146</xdr:row>
                    <xdr:rowOff>28575</xdr:rowOff>
                  </from>
                  <to>
                    <xdr:col>6</xdr:col>
                    <xdr:colOff>752475</xdr:colOff>
                    <xdr:row>1160</xdr:row>
                    <xdr:rowOff>123825</xdr:rowOff>
                  </to>
                </anchor>
              </controlPr>
            </control>
          </mc:Choice>
        </mc:AlternateContent>
        <mc:AlternateContent xmlns:mc="http://schemas.openxmlformats.org/markup-compatibility/2006">
          <mc:Choice Requires="x14">
            <control shapeId="14937" r:id="rId359" name="Button 2649">
              <controlPr locked="0" defaultSize="0" print="0" autoFill="0" autoPict="0" macro="[0]!Sheet1.InsertNewTableRow">
                <anchor moveWithCells="1" sizeWithCells="1">
                  <from>
                    <xdr:col>5</xdr:col>
                    <xdr:colOff>1609725</xdr:colOff>
                    <xdr:row>1190</xdr:row>
                    <xdr:rowOff>0</xdr:rowOff>
                  </from>
                  <to>
                    <xdr:col>6</xdr:col>
                    <xdr:colOff>752475</xdr:colOff>
                    <xdr:row>1191</xdr:row>
                    <xdr:rowOff>9525</xdr:rowOff>
                  </to>
                </anchor>
              </controlPr>
            </control>
          </mc:Choice>
        </mc:AlternateContent>
        <mc:AlternateContent xmlns:mc="http://schemas.openxmlformats.org/markup-compatibility/2006">
          <mc:Choice Requires="x14">
            <control shapeId="14938" r:id="rId360" name="Button 2650">
              <controlPr locked="0" defaultSize="0" print="0" autoFill="0" autoPict="0" macro="[0]!Sheet1.deleteRow">
                <anchor moveWithCells="1" sizeWithCells="1">
                  <from>
                    <xdr:col>5</xdr:col>
                    <xdr:colOff>1609725</xdr:colOff>
                    <xdr:row>1191</xdr:row>
                    <xdr:rowOff>9525</xdr:rowOff>
                  </from>
                  <to>
                    <xdr:col>6</xdr:col>
                    <xdr:colOff>752475</xdr:colOff>
                    <xdr:row>1192</xdr:row>
                    <xdr:rowOff>9525</xdr:rowOff>
                  </to>
                </anchor>
              </controlPr>
            </control>
          </mc:Choice>
        </mc:AlternateContent>
        <mc:AlternateContent xmlns:mc="http://schemas.openxmlformats.org/markup-compatibility/2006">
          <mc:Choice Requires="x14">
            <control shapeId="14939" r:id="rId361" name="Button 2651">
              <controlPr locked="0" defaultSize="0" print="0" autoFill="0" autoPict="0" macro="[0]!Sheet1.deleteProcedure">
                <anchor moveWithCells="1" sizeWithCells="1">
                  <from>
                    <xdr:col>5</xdr:col>
                    <xdr:colOff>1609725</xdr:colOff>
                    <xdr:row>1160</xdr:row>
                    <xdr:rowOff>66675</xdr:rowOff>
                  </from>
                  <to>
                    <xdr:col>6</xdr:col>
                    <xdr:colOff>752475</xdr:colOff>
                    <xdr:row>1162</xdr:row>
                    <xdr:rowOff>152400</xdr:rowOff>
                  </to>
                </anchor>
              </controlPr>
            </control>
          </mc:Choice>
        </mc:AlternateContent>
        <mc:AlternateContent xmlns:mc="http://schemas.openxmlformats.org/markup-compatibility/2006">
          <mc:Choice Requires="x14">
            <control shapeId="14964" r:id="rId362" name="Button 2676">
              <controlPr locked="0" defaultSize="0" print="0" autoFill="0" autoPict="0" macro="[0]!Sheet1.InsertNewTableRow">
                <anchor moveWithCells="1" sizeWithCells="1">
                  <from>
                    <xdr:col>5</xdr:col>
                    <xdr:colOff>1609725</xdr:colOff>
                    <xdr:row>1216</xdr:row>
                    <xdr:rowOff>47625</xdr:rowOff>
                  </from>
                  <to>
                    <xdr:col>6</xdr:col>
                    <xdr:colOff>752475</xdr:colOff>
                    <xdr:row>1228</xdr:row>
                    <xdr:rowOff>47625</xdr:rowOff>
                  </to>
                </anchor>
              </controlPr>
            </control>
          </mc:Choice>
        </mc:AlternateContent>
        <mc:AlternateContent xmlns:mc="http://schemas.openxmlformats.org/markup-compatibility/2006">
          <mc:Choice Requires="x14">
            <control shapeId="14965" r:id="rId363" name="Button 2677">
              <controlPr locked="0" defaultSize="0" print="0" autoFill="0" autoPict="0" macro="[0]!Sheet1.deleteRow">
                <anchor moveWithCells="1" sizeWithCells="1">
                  <from>
                    <xdr:col>5</xdr:col>
                    <xdr:colOff>1609725</xdr:colOff>
                    <xdr:row>1228</xdr:row>
                    <xdr:rowOff>47625</xdr:rowOff>
                  </from>
                  <to>
                    <xdr:col>6</xdr:col>
                    <xdr:colOff>752475</xdr:colOff>
                    <xdr:row>1251</xdr:row>
                    <xdr:rowOff>47625</xdr:rowOff>
                  </to>
                </anchor>
              </controlPr>
            </control>
          </mc:Choice>
        </mc:AlternateContent>
        <mc:AlternateContent xmlns:mc="http://schemas.openxmlformats.org/markup-compatibility/2006">
          <mc:Choice Requires="x14">
            <control shapeId="14966" r:id="rId364" name="Button 2678">
              <controlPr locked="0" defaultSize="0" print="0" autoFill="0" autoPict="0" macro="[0]!Sheet1.deleteProcedure">
                <anchor moveWithCells="1" sizeWithCells="1">
                  <from>
                    <xdr:col>5</xdr:col>
                    <xdr:colOff>1609725</xdr:colOff>
                    <xdr:row>1174</xdr:row>
                    <xdr:rowOff>104775</xdr:rowOff>
                  </from>
                  <to>
                    <xdr:col>6</xdr:col>
                    <xdr:colOff>752475</xdr:colOff>
                    <xdr:row>1188</xdr:row>
                    <xdr:rowOff>19050</xdr:rowOff>
                  </to>
                </anchor>
              </controlPr>
            </control>
          </mc:Choice>
        </mc:AlternateContent>
        <mc:AlternateContent xmlns:mc="http://schemas.openxmlformats.org/markup-compatibility/2006">
          <mc:Choice Requires="x14">
            <control shapeId="14991" r:id="rId365" name="Button 2703">
              <controlPr locked="0" defaultSize="0" print="0" autoFill="0" autoPict="0" macro="[0]!Sheet1.InsertNewTableRow">
                <anchor moveWithCells="1" sizeWithCells="1">
                  <from>
                    <xdr:col>5</xdr:col>
                    <xdr:colOff>1609725</xdr:colOff>
                    <xdr:row>1275</xdr:row>
                    <xdr:rowOff>76200</xdr:rowOff>
                  </from>
                  <to>
                    <xdr:col>6</xdr:col>
                    <xdr:colOff>752475</xdr:colOff>
                    <xdr:row>1287</xdr:row>
                    <xdr:rowOff>76200</xdr:rowOff>
                  </to>
                </anchor>
              </controlPr>
            </control>
          </mc:Choice>
        </mc:AlternateContent>
        <mc:AlternateContent xmlns:mc="http://schemas.openxmlformats.org/markup-compatibility/2006">
          <mc:Choice Requires="x14">
            <control shapeId="14992" r:id="rId366" name="Button 2704">
              <controlPr locked="0" defaultSize="0" print="0" autoFill="0" autoPict="0" macro="[0]!Sheet1.deleteRow">
                <anchor moveWithCells="1" sizeWithCells="1">
                  <from>
                    <xdr:col>5</xdr:col>
                    <xdr:colOff>1609725</xdr:colOff>
                    <xdr:row>1287</xdr:row>
                    <xdr:rowOff>76200</xdr:rowOff>
                  </from>
                  <to>
                    <xdr:col>6</xdr:col>
                    <xdr:colOff>752475</xdr:colOff>
                    <xdr:row>1288</xdr:row>
                    <xdr:rowOff>76200</xdr:rowOff>
                  </to>
                </anchor>
              </controlPr>
            </control>
          </mc:Choice>
        </mc:AlternateContent>
        <mc:AlternateContent xmlns:mc="http://schemas.openxmlformats.org/markup-compatibility/2006">
          <mc:Choice Requires="x14">
            <control shapeId="14993" r:id="rId367" name="Button 2705">
              <controlPr locked="0" defaultSize="0" print="0" autoFill="0" autoPict="0" macro="[0]!Sheet1.deleteProcedure">
                <anchor moveWithCells="1" sizeWithCells="1">
                  <from>
                    <xdr:col>5</xdr:col>
                    <xdr:colOff>1609725</xdr:colOff>
                    <xdr:row>1189</xdr:row>
                    <xdr:rowOff>142875</xdr:rowOff>
                  </from>
                  <to>
                    <xdr:col>6</xdr:col>
                    <xdr:colOff>752475</xdr:colOff>
                    <xdr:row>1192</xdr:row>
                    <xdr:rowOff>57150</xdr:rowOff>
                  </to>
                </anchor>
              </controlPr>
            </control>
          </mc:Choice>
        </mc:AlternateContent>
        <mc:AlternateContent xmlns:mc="http://schemas.openxmlformats.org/markup-compatibility/2006">
          <mc:Choice Requires="x14">
            <control shapeId="15014" r:id="rId368" name="Button 2726">
              <controlPr locked="0" defaultSize="0" print="0" autoFill="0" autoPict="0" macro="[0]!Sheet1.InsertNewTableRow">
                <anchor moveWithCells="1" sizeWithCells="1">
                  <from>
                    <xdr:col>5</xdr:col>
                    <xdr:colOff>1609725</xdr:colOff>
                    <xdr:row>1289</xdr:row>
                    <xdr:rowOff>114300</xdr:rowOff>
                  </from>
                  <to>
                    <xdr:col>6</xdr:col>
                    <xdr:colOff>752475</xdr:colOff>
                    <xdr:row>1301</xdr:row>
                    <xdr:rowOff>114300</xdr:rowOff>
                  </to>
                </anchor>
              </controlPr>
            </control>
          </mc:Choice>
        </mc:AlternateContent>
        <mc:AlternateContent xmlns:mc="http://schemas.openxmlformats.org/markup-compatibility/2006">
          <mc:Choice Requires="x14">
            <control shapeId="15015" r:id="rId369" name="Button 2727">
              <controlPr locked="0" defaultSize="0" print="0" autoFill="0" autoPict="0" macro="[0]!Sheet1.deleteRow">
                <anchor moveWithCells="1" sizeWithCells="1">
                  <from>
                    <xdr:col>5</xdr:col>
                    <xdr:colOff>1609725</xdr:colOff>
                    <xdr:row>1301</xdr:row>
                    <xdr:rowOff>114300</xdr:rowOff>
                  </from>
                  <to>
                    <xdr:col>6</xdr:col>
                    <xdr:colOff>752475</xdr:colOff>
                    <xdr:row>1346</xdr:row>
                    <xdr:rowOff>114300</xdr:rowOff>
                  </to>
                </anchor>
              </controlPr>
            </control>
          </mc:Choice>
        </mc:AlternateContent>
        <mc:AlternateContent xmlns:mc="http://schemas.openxmlformats.org/markup-compatibility/2006">
          <mc:Choice Requires="x14">
            <control shapeId="15016" r:id="rId370" name="Button 2728">
              <controlPr locked="0" defaultSize="0" print="0" autoFill="0" autoPict="0" macro="[0]!Sheet1.deleteProcedure">
                <anchor moveWithCells="1" sizeWithCells="1">
                  <from>
                    <xdr:col>5</xdr:col>
                    <xdr:colOff>1609725</xdr:colOff>
                    <xdr:row>1215</xdr:row>
                    <xdr:rowOff>0</xdr:rowOff>
                  </from>
                  <to>
                    <xdr:col>6</xdr:col>
                    <xdr:colOff>752475</xdr:colOff>
                    <xdr:row>1228</xdr:row>
                    <xdr:rowOff>95250</xdr:rowOff>
                  </to>
                </anchor>
              </controlPr>
            </control>
          </mc:Choice>
        </mc:AlternateContent>
        <mc:AlternateContent xmlns:mc="http://schemas.openxmlformats.org/markup-compatibility/2006">
          <mc:Choice Requires="x14">
            <control shapeId="15037" r:id="rId371" name="Button 2749">
              <controlPr locked="0" defaultSize="0" print="0" autoFill="0" autoPict="0" macro="[0]!Sheet1.InsertNewTableRow">
                <anchor moveWithCells="1" sizeWithCells="1">
                  <from>
                    <xdr:col>5</xdr:col>
                    <xdr:colOff>1609725</xdr:colOff>
                    <xdr:row>1382</xdr:row>
                    <xdr:rowOff>152400</xdr:rowOff>
                  </from>
                  <to>
                    <xdr:col>6</xdr:col>
                    <xdr:colOff>752475</xdr:colOff>
                    <xdr:row>1383</xdr:row>
                    <xdr:rowOff>152400</xdr:rowOff>
                  </to>
                </anchor>
              </controlPr>
            </control>
          </mc:Choice>
        </mc:AlternateContent>
        <mc:AlternateContent xmlns:mc="http://schemas.openxmlformats.org/markup-compatibility/2006">
          <mc:Choice Requires="x14">
            <control shapeId="15038" r:id="rId372" name="Button 2750">
              <controlPr locked="0" defaultSize="0" print="0" autoFill="0" autoPict="0" macro="[0]!Sheet1.deleteRow">
                <anchor moveWithCells="1" sizeWithCells="1">
                  <from>
                    <xdr:col>5</xdr:col>
                    <xdr:colOff>1609725</xdr:colOff>
                    <xdr:row>1383</xdr:row>
                    <xdr:rowOff>152400</xdr:rowOff>
                  </from>
                  <to>
                    <xdr:col>6</xdr:col>
                    <xdr:colOff>752475</xdr:colOff>
                    <xdr:row>1384</xdr:row>
                    <xdr:rowOff>161925</xdr:rowOff>
                  </to>
                </anchor>
              </controlPr>
            </control>
          </mc:Choice>
        </mc:AlternateContent>
        <mc:AlternateContent xmlns:mc="http://schemas.openxmlformats.org/markup-compatibility/2006">
          <mc:Choice Requires="x14">
            <control shapeId="15039" r:id="rId373" name="Button 2751">
              <controlPr locked="0" defaultSize="0" print="0" autoFill="0" autoPict="0" macro="[0]!Sheet1.deleteProcedure">
                <anchor moveWithCells="1" sizeWithCells="1">
                  <from>
                    <xdr:col>5</xdr:col>
                    <xdr:colOff>1609725</xdr:colOff>
                    <xdr:row>1275</xdr:row>
                    <xdr:rowOff>47625</xdr:rowOff>
                  </from>
                  <to>
                    <xdr:col>6</xdr:col>
                    <xdr:colOff>752475</xdr:colOff>
                    <xdr:row>1288</xdr:row>
                    <xdr:rowOff>133350</xdr:rowOff>
                  </to>
                </anchor>
              </controlPr>
            </control>
          </mc:Choice>
        </mc:AlternateContent>
        <mc:AlternateContent xmlns:mc="http://schemas.openxmlformats.org/markup-compatibility/2006">
          <mc:Choice Requires="x14">
            <control shapeId="15064" r:id="rId374" name="Button 2776">
              <controlPr locked="0" defaultSize="0" print="0" autoFill="0" autoPict="0" macro="[0]!Sheet1.InsertNewTableRow">
                <anchor moveWithCells="1" sizeWithCells="1">
                  <from>
                    <xdr:col>5</xdr:col>
                    <xdr:colOff>1609725</xdr:colOff>
                    <xdr:row>1383</xdr:row>
                    <xdr:rowOff>9525</xdr:rowOff>
                  </from>
                  <to>
                    <xdr:col>6</xdr:col>
                    <xdr:colOff>752475</xdr:colOff>
                    <xdr:row>1384</xdr:row>
                    <xdr:rowOff>19050</xdr:rowOff>
                  </to>
                </anchor>
              </controlPr>
            </control>
          </mc:Choice>
        </mc:AlternateContent>
        <mc:AlternateContent xmlns:mc="http://schemas.openxmlformats.org/markup-compatibility/2006">
          <mc:Choice Requires="x14">
            <control shapeId="15065" r:id="rId375" name="Button 2777">
              <controlPr locked="0" defaultSize="0" print="0" autoFill="0" autoPict="0" macro="[0]!Sheet1.deleteRow">
                <anchor moveWithCells="1" sizeWithCells="1">
                  <from>
                    <xdr:col>5</xdr:col>
                    <xdr:colOff>1609725</xdr:colOff>
                    <xdr:row>1384</xdr:row>
                    <xdr:rowOff>19050</xdr:rowOff>
                  </from>
                  <to>
                    <xdr:col>6</xdr:col>
                    <xdr:colOff>752475</xdr:colOff>
                    <xdr:row>1385</xdr:row>
                    <xdr:rowOff>19050</xdr:rowOff>
                  </to>
                </anchor>
              </controlPr>
            </control>
          </mc:Choice>
        </mc:AlternateContent>
        <mc:AlternateContent xmlns:mc="http://schemas.openxmlformats.org/markup-compatibility/2006">
          <mc:Choice Requires="x14">
            <control shapeId="15066" r:id="rId376" name="Button 2778">
              <controlPr locked="0" defaultSize="0" print="0" autoFill="0" autoPict="0" macro="[0]!Sheet1.deleteProcedure">
                <anchor moveWithCells="1" sizeWithCells="1">
                  <from>
                    <xdr:col>5</xdr:col>
                    <xdr:colOff>1609725</xdr:colOff>
                    <xdr:row>1275</xdr:row>
                    <xdr:rowOff>66675</xdr:rowOff>
                  </from>
                  <to>
                    <xdr:col>6</xdr:col>
                    <xdr:colOff>752475</xdr:colOff>
                    <xdr:row>1288</xdr:row>
                    <xdr:rowOff>161925</xdr:rowOff>
                  </to>
                </anchor>
              </controlPr>
            </control>
          </mc:Choice>
        </mc:AlternateContent>
        <mc:AlternateContent xmlns:mc="http://schemas.openxmlformats.org/markup-compatibility/2006">
          <mc:Choice Requires="x14">
            <control shapeId="15086" r:id="rId377" name="Button 2798">
              <controlPr locked="0" defaultSize="0" print="0" autoFill="0" autoPict="0" macro="[0]!Sheet1.InsertNewTableRow">
                <anchor moveWithCells="1" sizeWithCells="1">
                  <from>
                    <xdr:col>5</xdr:col>
                    <xdr:colOff>1609725</xdr:colOff>
                    <xdr:row>1385</xdr:row>
                    <xdr:rowOff>47625</xdr:rowOff>
                  </from>
                  <to>
                    <xdr:col>6</xdr:col>
                    <xdr:colOff>752475</xdr:colOff>
                    <xdr:row>1397</xdr:row>
                    <xdr:rowOff>47625</xdr:rowOff>
                  </to>
                </anchor>
              </controlPr>
            </control>
          </mc:Choice>
        </mc:AlternateContent>
        <mc:AlternateContent xmlns:mc="http://schemas.openxmlformats.org/markup-compatibility/2006">
          <mc:Choice Requires="x14">
            <control shapeId="15087" r:id="rId378" name="Button 2799">
              <controlPr locked="0" defaultSize="0" print="0" autoFill="0" autoPict="0" macro="[0]!Sheet1.deleteRow">
                <anchor moveWithCells="1" sizeWithCells="1">
                  <from>
                    <xdr:col>5</xdr:col>
                    <xdr:colOff>1609725</xdr:colOff>
                    <xdr:row>1397</xdr:row>
                    <xdr:rowOff>47625</xdr:rowOff>
                  </from>
                  <to>
                    <xdr:col>6</xdr:col>
                    <xdr:colOff>752475</xdr:colOff>
                    <xdr:row>1398</xdr:row>
                    <xdr:rowOff>47625</xdr:rowOff>
                  </to>
                </anchor>
              </controlPr>
            </control>
          </mc:Choice>
        </mc:AlternateContent>
        <mc:AlternateContent xmlns:mc="http://schemas.openxmlformats.org/markup-compatibility/2006">
          <mc:Choice Requires="x14">
            <control shapeId="15088" r:id="rId379" name="Button 2800">
              <controlPr locked="0" defaultSize="0" print="0" autoFill="0" autoPict="0" macro="[0]!Sheet1.deleteProcedure">
                <anchor moveWithCells="1" sizeWithCells="1">
                  <from>
                    <xdr:col>5</xdr:col>
                    <xdr:colOff>1609725</xdr:colOff>
                    <xdr:row>1288</xdr:row>
                    <xdr:rowOff>104775</xdr:rowOff>
                  </from>
                  <to>
                    <xdr:col>6</xdr:col>
                    <xdr:colOff>752475</xdr:colOff>
                    <xdr:row>1346</xdr:row>
                    <xdr:rowOff>19050</xdr:rowOff>
                  </to>
                </anchor>
              </controlPr>
            </control>
          </mc:Choice>
        </mc:AlternateContent>
        <mc:AlternateContent xmlns:mc="http://schemas.openxmlformats.org/markup-compatibility/2006">
          <mc:Choice Requires="x14">
            <control shapeId="15108" r:id="rId380" name="Button 2820">
              <controlPr locked="0" defaultSize="0" print="0" autoFill="0" autoPict="0" macro="[0]!Sheet1.InsertNewTableRow">
                <anchor moveWithCells="1" sizeWithCells="1">
                  <from>
                    <xdr:col>5</xdr:col>
                    <xdr:colOff>1609725</xdr:colOff>
                    <xdr:row>1397</xdr:row>
                    <xdr:rowOff>76200</xdr:rowOff>
                  </from>
                  <to>
                    <xdr:col>6</xdr:col>
                    <xdr:colOff>752475</xdr:colOff>
                    <xdr:row>1398</xdr:row>
                    <xdr:rowOff>76200</xdr:rowOff>
                  </to>
                </anchor>
              </controlPr>
            </control>
          </mc:Choice>
        </mc:AlternateContent>
        <mc:AlternateContent xmlns:mc="http://schemas.openxmlformats.org/markup-compatibility/2006">
          <mc:Choice Requires="x14">
            <control shapeId="15109" r:id="rId381" name="Button 2821">
              <controlPr locked="0" defaultSize="0" print="0" autoFill="0" autoPict="0" macro="[0]!Sheet1.deleteRow">
                <anchor moveWithCells="1" sizeWithCells="1">
                  <from>
                    <xdr:col>5</xdr:col>
                    <xdr:colOff>1609725</xdr:colOff>
                    <xdr:row>1398</xdr:row>
                    <xdr:rowOff>76200</xdr:rowOff>
                  </from>
                  <to>
                    <xdr:col>6</xdr:col>
                    <xdr:colOff>752475</xdr:colOff>
                    <xdr:row>1399</xdr:row>
                    <xdr:rowOff>76200</xdr:rowOff>
                  </to>
                </anchor>
              </controlPr>
            </control>
          </mc:Choice>
        </mc:AlternateContent>
        <mc:AlternateContent xmlns:mc="http://schemas.openxmlformats.org/markup-compatibility/2006">
          <mc:Choice Requires="x14">
            <control shapeId="15110" r:id="rId382" name="Button 2822">
              <controlPr locked="0" defaultSize="0" print="0" autoFill="0" autoPict="0" macro="[0]!Sheet1.deleteProcedure">
                <anchor moveWithCells="1" sizeWithCells="1">
                  <from>
                    <xdr:col>5</xdr:col>
                    <xdr:colOff>1609725</xdr:colOff>
                    <xdr:row>1289</xdr:row>
                    <xdr:rowOff>133350</xdr:rowOff>
                  </from>
                  <to>
                    <xdr:col>6</xdr:col>
                    <xdr:colOff>752475</xdr:colOff>
                    <xdr:row>1358</xdr:row>
                    <xdr:rowOff>47625</xdr:rowOff>
                  </to>
                </anchor>
              </controlPr>
            </control>
          </mc:Choice>
        </mc:AlternateContent>
        <mc:AlternateContent xmlns:mc="http://schemas.openxmlformats.org/markup-compatibility/2006">
          <mc:Choice Requires="x14">
            <control shapeId="15143" r:id="rId383" name="Button 2855">
              <controlPr locked="0" defaultSize="0" print="0" autoFill="0" autoPict="0" macro="[0]!Sheet1.InsertNewTableRow">
                <anchor moveWithCells="1" sizeWithCells="1">
                  <from>
                    <xdr:col>5</xdr:col>
                    <xdr:colOff>1609725</xdr:colOff>
                    <xdr:row>1397</xdr:row>
                    <xdr:rowOff>95250</xdr:rowOff>
                  </from>
                  <to>
                    <xdr:col>6</xdr:col>
                    <xdr:colOff>752475</xdr:colOff>
                    <xdr:row>1398</xdr:row>
                    <xdr:rowOff>95250</xdr:rowOff>
                  </to>
                </anchor>
              </controlPr>
            </control>
          </mc:Choice>
        </mc:AlternateContent>
        <mc:AlternateContent xmlns:mc="http://schemas.openxmlformats.org/markup-compatibility/2006">
          <mc:Choice Requires="x14">
            <control shapeId="15144" r:id="rId384" name="Button 2856">
              <controlPr locked="0" defaultSize="0" print="0" autoFill="0" autoPict="0" macro="[0]!Sheet1.deleteRow">
                <anchor moveWithCells="1" sizeWithCells="1">
                  <from>
                    <xdr:col>5</xdr:col>
                    <xdr:colOff>1609725</xdr:colOff>
                    <xdr:row>1398</xdr:row>
                    <xdr:rowOff>95250</xdr:rowOff>
                  </from>
                  <to>
                    <xdr:col>6</xdr:col>
                    <xdr:colOff>752475</xdr:colOff>
                    <xdr:row>1399</xdr:row>
                    <xdr:rowOff>104775</xdr:rowOff>
                  </to>
                </anchor>
              </controlPr>
            </control>
          </mc:Choice>
        </mc:AlternateContent>
        <mc:AlternateContent xmlns:mc="http://schemas.openxmlformats.org/markup-compatibility/2006">
          <mc:Choice Requires="x14">
            <control shapeId="15145" r:id="rId385" name="Button 2857">
              <controlPr locked="0" defaultSize="0" print="0" autoFill="0" autoPict="0" macro="[0]!Sheet1.deleteProcedure">
                <anchor moveWithCells="1" sizeWithCells="1">
                  <from>
                    <xdr:col>5</xdr:col>
                    <xdr:colOff>1609725</xdr:colOff>
                    <xdr:row>1289</xdr:row>
                    <xdr:rowOff>152400</xdr:rowOff>
                  </from>
                  <to>
                    <xdr:col>6</xdr:col>
                    <xdr:colOff>752475</xdr:colOff>
                    <xdr:row>1358</xdr:row>
                    <xdr:rowOff>76200</xdr:rowOff>
                  </to>
                </anchor>
              </controlPr>
            </control>
          </mc:Choice>
        </mc:AlternateContent>
        <mc:AlternateContent xmlns:mc="http://schemas.openxmlformats.org/markup-compatibility/2006">
          <mc:Choice Requires="x14">
            <control shapeId="15165" r:id="rId386" name="Button 2877">
              <controlPr locked="0" defaultSize="0" print="0" autoFill="0" autoPict="0" macro="[0]!Sheet1.InsertNewTableRow">
                <anchor moveWithCells="1" sizeWithCells="1">
                  <from>
                    <xdr:col>5</xdr:col>
                    <xdr:colOff>1609725</xdr:colOff>
                    <xdr:row>1398</xdr:row>
                    <xdr:rowOff>123825</xdr:rowOff>
                  </from>
                  <to>
                    <xdr:col>6</xdr:col>
                    <xdr:colOff>752475</xdr:colOff>
                    <xdr:row>1399</xdr:row>
                    <xdr:rowOff>123825</xdr:rowOff>
                  </to>
                </anchor>
              </controlPr>
            </control>
          </mc:Choice>
        </mc:AlternateContent>
        <mc:AlternateContent xmlns:mc="http://schemas.openxmlformats.org/markup-compatibility/2006">
          <mc:Choice Requires="x14">
            <control shapeId="15166" r:id="rId387" name="Button 2878">
              <controlPr locked="0" defaultSize="0" print="0" autoFill="0" autoPict="0" macro="[0]!Sheet1.deleteRow">
                <anchor moveWithCells="1" sizeWithCells="1">
                  <from>
                    <xdr:col>5</xdr:col>
                    <xdr:colOff>1609725</xdr:colOff>
                    <xdr:row>1399</xdr:row>
                    <xdr:rowOff>123825</xdr:rowOff>
                  </from>
                  <to>
                    <xdr:col>6</xdr:col>
                    <xdr:colOff>752475</xdr:colOff>
                    <xdr:row>1400</xdr:row>
                    <xdr:rowOff>133350</xdr:rowOff>
                  </to>
                </anchor>
              </controlPr>
            </control>
          </mc:Choice>
        </mc:AlternateContent>
        <mc:AlternateContent xmlns:mc="http://schemas.openxmlformats.org/markup-compatibility/2006">
          <mc:Choice Requires="x14">
            <control shapeId="15167" r:id="rId388" name="Button 2879">
              <controlPr locked="0" defaultSize="0" print="0" autoFill="0" autoPict="0" macro="[0]!Sheet1.deleteProcedure">
                <anchor moveWithCells="1" sizeWithCells="1">
                  <from>
                    <xdr:col>5</xdr:col>
                    <xdr:colOff>1609725</xdr:colOff>
                    <xdr:row>1346</xdr:row>
                    <xdr:rowOff>19050</xdr:rowOff>
                  </from>
                  <to>
                    <xdr:col>6</xdr:col>
                    <xdr:colOff>752475</xdr:colOff>
                    <xdr:row>1381</xdr:row>
                    <xdr:rowOff>114300</xdr:rowOff>
                  </to>
                </anchor>
              </controlPr>
            </control>
          </mc:Choice>
        </mc:AlternateContent>
        <mc:AlternateContent xmlns:mc="http://schemas.openxmlformats.org/markup-compatibility/2006">
          <mc:Choice Requires="x14">
            <control shapeId="15188" r:id="rId389" name="Button 2900">
              <controlPr locked="0" defaultSize="0" print="0" autoFill="0" autoPict="0" macro="[0]!Sheet1.InsertNewTableRow">
                <anchor moveWithCells="1" sizeWithCells="1">
                  <from>
                    <xdr:col>5</xdr:col>
                    <xdr:colOff>1609725</xdr:colOff>
                    <xdr:row>1399</xdr:row>
                    <xdr:rowOff>152400</xdr:rowOff>
                  </from>
                  <to>
                    <xdr:col>6</xdr:col>
                    <xdr:colOff>752475</xdr:colOff>
                    <xdr:row>1400</xdr:row>
                    <xdr:rowOff>152400</xdr:rowOff>
                  </to>
                </anchor>
              </controlPr>
            </control>
          </mc:Choice>
        </mc:AlternateContent>
        <mc:AlternateContent xmlns:mc="http://schemas.openxmlformats.org/markup-compatibility/2006">
          <mc:Choice Requires="x14">
            <control shapeId="15189" r:id="rId390" name="Button 2901">
              <controlPr locked="0" defaultSize="0" print="0" autoFill="0" autoPict="0" macro="[0]!Sheet1.deleteRow">
                <anchor moveWithCells="1" sizeWithCells="1">
                  <from>
                    <xdr:col>5</xdr:col>
                    <xdr:colOff>1609725</xdr:colOff>
                    <xdr:row>1400</xdr:row>
                    <xdr:rowOff>152400</xdr:rowOff>
                  </from>
                  <to>
                    <xdr:col>6</xdr:col>
                    <xdr:colOff>752475</xdr:colOff>
                    <xdr:row>1401</xdr:row>
                    <xdr:rowOff>161925</xdr:rowOff>
                  </to>
                </anchor>
              </controlPr>
            </control>
          </mc:Choice>
        </mc:AlternateContent>
        <mc:AlternateContent xmlns:mc="http://schemas.openxmlformats.org/markup-compatibility/2006">
          <mc:Choice Requires="x14">
            <control shapeId="15190" r:id="rId391" name="Button 2902">
              <controlPr locked="0" defaultSize="0" print="0" autoFill="0" autoPict="0" macro="[0]!Sheet1.deleteProcedure">
                <anchor moveWithCells="1" sizeWithCells="1">
                  <from>
                    <xdr:col>5</xdr:col>
                    <xdr:colOff>1609725</xdr:colOff>
                    <xdr:row>1358</xdr:row>
                    <xdr:rowOff>47625</xdr:rowOff>
                  </from>
                  <to>
                    <xdr:col>6</xdr:col>
                    <xdr:colOff>752475</xdr:colOff>
                    <xdr:row>1382</xdr:row>
                    <xdr:rowOff>133350</xdr:rowOff>
                  </to>
                </anchor>
              </controlPr>
            </control>
          </mc:Choice>
        </mc:AlternateContent>
        <mc:AlternateContent xmlns:mc="http://schemas.openxmlformats.org/markup-compatibility/2006">
          <mc:Choice Requires="x14">
            <control shapeId="15225" r:id="rId392" name="Button 2937">
              <controlPr locked="0" defaultSize="0" print="0" autoFill="0" autoPict="0" macro="[0]!Sheet1.InsertNewTableRow">
                <anchor moveWithCells="1" sizeWithCells="1">
                  <from>
                    <xdr:col>5</xdr:col>
                    <xdr:colOff>1609725</xdr:colOff>
                    <xdr:row>1401</xdr:row>
                    <xdr:rowOff>19050</xdr:rowOff>
                  </from>
                  <to>
                    <xdr:col>6</xdr:col>
                    <xdr:colOff>752475</xdr:colOff>
                    <xdr:row>1402</xdr:row>
                    <xdr:rowOff>19050</xdr:rowOff>
                  </to>
                </anchor>
              </controlPr>
            </control>
          </mc:Choice>
        </mc:AlternateContent>
        <mc:AlternateContent xmlns:mc="http://schemas.openxmlformats.org/markup-compatibility/2006">
          <mc:Choice Requires="x14">
            <control shapeId="15226" r:id="rId393" name="Button 2938">
              <controlPr locked="0" defaultSize="0" print="0" autoFill="0" autoPict="0" macro="[0]!Sheet1.deleteRow">
                <anchor moveWithCells="1" sizeWithCells="1">
                  <from>
                    <xdr:col>5</xdr:col>
                    <xdr:colOff>1609725</xdr:colOff>
                    <xdr:row>1402</xdr:row>
                    <xdr:rowOff>19050</xdr:rowOff>
                  </from>
                  <to>
                    <xdr:col>6</xdr:col>
                    <xdr:colOff>752475</xdr:colOff>
                    <xdr:row>1403</xdr:row>
                    <xdr:rowOff>19050</xdr:rowOff>
                  </to>
                </anchor>
              </controlPr>
            </control>
          </mc:Choice>
        </mc:AlternateContent>
        <mc:AlternateContent xmlns:mc="http://schemas.openxmlformats.org/markup-compatibility/2006">
          <mc:Choice Requires="x14">
            <control shapeId="15227" r:id="rId394" name="Button 2939">
              <controlPr locked="0" defaultSize="0" print="0" autoFill="0" autoPict="0" macro="[0]!Sheet1.deleteProcedure">
                <anchor moveWithCells="1" sizeWithCells="1">
                  <from>
                    <xdr:col>5</xdr:col>
                    <xdr:colOff>1609725</xdr:colOff>
                    <xdr:row>1381</xdr:row>
                    <xdr:rowOff>76200</xdr:rowOff>
                  </from>
                  <to>
                    <xdr:col>6</xdr:col>
                    <xdr:colOff>752475</xdr:colOff>
                    <xdr:row>1383</xdr:row>
                    <xdr:rowOff>161925</xdr:rowOff>
                  </to>
                </anchor>
              </controlPr>
            </control>
          </mc:Choice>
        </mc:AlternateContent>
        <mc:AlternateContent xmlns:mc="http://schemas.openxmlformats.org/markup-compatibility/2006">
          <mc:Choice Requires="x14">
            <control shapeId="15248" r:id="rId395" name="Button 2960">
              <controlPr locked="0" defaultSize="0" print="0" autoFill="0" autoPict="0" macro="[0]!Sheet1.InsertNewTableRow">
                <anchor moveWithCells="1" sizeWithCells="1">
                  <from>
                    <xdr:col>5</xdr:col>
                    <xdr:colOff>1609725</xdr:colOff>
                    <xdr:row>1404</xdr:row>
                    <xdr:rowOff>47625</xdr:rowOff>
                  </from>
                  <to>
                    <xdr:col>6</xdr:col>
                    <xdr:colOff>752475</xdr:colOff>
                    <xdr:row>1405</xdr:row>
                    <xdr:rowOff>47625</xdr:rowOff>
                  </to>
                </anchor>
              </controlPr>
            </control>
          </mc:Choice>
        </mc:AlternateContent>
        <mc:AlternateContent xmlns:mc="http://schemas.openxmlformats.org/markup-compatibility/2006">
          <mc:Choice Requires="x14">
            <control shapeId="15249" r:id="rId396" name="Button 2961">
              <controlPr locked="0" defaultSize="0" print="0" autoFill="0" autoPict="0" macro="[0]!Sheet1.deleteRow">
                <anchor moveWithCells="1" sizeWithCells="1">
                  <from>
                    <xdr:col>5</xdr:col>
                    <xdr:colOff>1609725</xdr:colOff>
                    <xdr:row>1405</xdr:row>
                    <xdr:rowOff>47625</xdr:rowOff>
                  </from>
                  <to>
                    <xdr:col>6</xdr:col>
                    <xdr:colOff>752475</xdr:colOff>
                    <xdr:row>1406</xdr:row>
                    <xdr:rowOff>47625</xdr:rowOff>
                  </to>
                </anchor>
              </controlPr>
            </control>
          </mc:Choice>
        </mc:AlternateContent>
        <mc:AlternateContent xmlns:mc="http://schemas.openxmlformats.org/markup-compatibility/2006">
          <mc:Choice Requires="x14">
            <control shapeId="15250" r:id="rId397" name="Button 2962">
              <controlPr locked="0" defaultSize="0" print="0" autoFill="0" autoPict="0" macro="[0]!Sheet1.deleteProcedure">
                <anchor moveWithCells="1" sizeWithCells="1">
                  <from>
                    <xdr:col>5</xdr:col>
                    <xdr:colOff>1609725</xdr:colOff>
                    <xdr:row>1384</xdr:row>
                    <xdr:rowOff>114300</xdr:rowOff>
                  </from>
                  <to>
                    <xdr:col>6</xdr:col>
                    <xdr:colOff>752475</xdr:colOff>
                    <xdr:row>1398</xdr:row>
                    <xdr:rowOff>28575</xdr:rowOff>
                  </to>
                </anchor>
              </controlPr>
            </control>
          </mc:Choice>
        </mc:AlternateContent>
        <mc:AlternateContent xmlns:mc="http://schemas.openxmlformats.org/markup-compatibility/2006">
          <mc:Choice Requires="x14">
            <control shapeId="15278" r:id="rId398" name="Button 2990">
              <controlPr locked="0" defaultSize="0" print="0" autoFill="0" autoPict="0" macro="[0]!Sheet1.InsertNewTableRow">
                <anchor moveWithCells="1" sizeWithCells="1">
                  <from>
                    <xdr:col>5</xdr:col>
                    <xdr:colOff>1609725</xdr:colOff>
                    <xdr:row>1405</xdr:row>
                    <xdr:rowOff>76200</xdr:rowOff>
                  </from>
                  <to>
                    <xdr:col>6</xdr:col>
                    <xdr:colOff>752475</xdr:colOff>
                    <xdr:row>1406</xdr:row>
                    <xdr:rowOff>76200</xdr:rowOff>
                  </to>
                </anchor>
              </controlPr>
            </control>
          </mc:Choice>
        </mc:AlternateContent>
        <mc:AlternateContent xmlns:mc="http://schemas.openxmlformats.org/markup-compatibility/2006">
          <mc:Choice Requires="x14">
            <control shapeId="15279" r:id="rId399" name="Button 2991">
              <controlPr locked="0" defaultSize="0" print="0" autoFill="0" autoPict="0" macro="[0]!Sheet1.deleteRow">
                <anchor moveWithCells="1" sizeWithCells="1">
                  <from>
                    <xdr:col>5</xdr:col>
                    <xdr:colOff>1609725</xdr:colOff>
                    <xdr:row>1406</xdr:row>
                    <xdr:rowOff>76200</xdr:rowOff>
                  </from>
                  <to>
                    <xdr:col>6</xdr:col>
                    <xdr:colOff>752475</xdr:colOff>
                    <xdr:row>1407</xdr:row>
                    <xdr:rowOff>76200</xdr:rowOff>
                  </to>
                </anchor>
              </controlPr>
            </control>
          </mc:Choice>
        </mc:AlternateContent>
        <mc:AlternateContent xmlns:mc="http://schemas.openxmlformats.org/markup-compatibility/2006">
          <mc:Choice Requires="x14">
            <control shapeId="15280" r:id="rId400" name="Button 2992">
              <controlPr locked="0" defaultSize="0" print="0" autoFill="0" autoPict="0" macro="[0]!Sheet1.deleteProcedure">
                <anchor moveWithCells="1" sizeWithCells="1">
                  <from>
                    <xdr:col>5</xdr:col>
                    <xdr:colOff>1609725</xdr:colOff>
                    <xdr:row>1385</xdr:row>
                    <xdr:rowOff>133350</xdr:rowOff>
                  </from>
                  <to>
                    <xdr:col>6</xdr:col>
                    <xdr:colOff>752475</xdr:colOff>
                    <xdr:row>1399</xdr:row>
                    <xdr:rowOff>57150</xdr:rowOff>
                  </to>
                </anchor>
              </controlPr>
            </control>
          </mc:Choice>
        </mc:AlternateContent>
        <mc:AlternateContent xmlns:mc="http://schemas.openxmlformats.org/markup-compatibility/2006">
          <mc:Choice Requires="x14">
            <control shapeId="15305" r:id="rId401" name="Button 3017">
              <controlPr locked="0" defaultSize="0" print="0" autoFill="0" autoPict="0" macro="[0]!Sheet1.InsertNewTableRow">
                <anchor moveWithCells="1" sizeWithCells="1">
                  <from>
                    <xdr:col>5</xdr:col>
                    <xdr:colOff>1609725</xdr:colOff>
                    <xdr:row>1405</xdr:row>
                    <xdr:rowOff>104775</xdr:rowOff>
                  </from>
                  <to>
                    <xdr:col>6</xdr:col>
                    <xdr:colOff>752475</xdr:colOff>
                    <xdr:row>1406</xdr:row>
                    <xdr:rowOff>104775</xdr:rowOff>
                  </to>
                </anchor>
              </controlPr>
            </control>
          </mc:Choice>
        </mc:AlternateContent>
        <mc:AlternateContent xmlns:mc="http://schemas.openxmlformats.org/markup-compatibility/2006">
          <mc:Choice Requires="x14">
            <control shapeId="15306" r:id="rId402" name="Button 3018">
              <controlPr locked="0" defaultSize="0" print="0" autoFill="0" autoPict="0" macro="[0]!Sheet1.deleteRow">
                <anchor moveWithCells="1" sizeWithCells="1">
                  <from>
                    <xdr:col>5</xdr:col>
                    <xdr:colOff>1609725</xdr:colOff>
                    <xdr:row>1406</xdr:row>
                    <xdr:rowOff>104775</xdr:rowOff>
                  </from>
                  <to>
                    <xdr:col>6</xdr:col>
                    <xdr:colOff>752475</xdr:colOff>
                    <xdr:row>1407</xdr:row>
                    <xdr:rowOff>114300</xdr:rowOff>
                  </to>
                </anchor>
              </controlPr>
            </control>
          </mc:Choice>
        </mc:AlternateContent>
        <mc:AlternateContent xmlns:mc="http://schemas.openxmlformats.org/markup-compatibility/2006">
          <mc:Choice Requires="x14">
            <control shapeId="15307" r:id="rId403" name="Button 3019">
              <controlPr locked="0" defaultSize="0" print="0" autoFill="0" autoPict="0" macro="[0]!Sheet1.deleteProcedure">
                <anchor moveWithCells="1" sizeWithCells="1">
                  <from>
                    <xdr:col>5</xdr:col>
                    <xdr:colOff>1609725</xdr:colOff>
                    <xdr:row>1385</xdr:row>
                    <xdr:rowOff>161925</xdr:rowOff>
                  </from>
                  <to>
                    <xdr:col>6</xdr:col>
                    <xdr:colOff>752475</xdr:colOff>
                    <xdr:row>1399</xdr:row>
                    <xdr:rowOff>76200</xdr:rowOff>
                  </to>
                </anchor>
              </controlPr>
            </control>
          </mc:Choice>
        </mc:AlternateContent>
        <mc:AlternateContent xmlns:mc="http://schemas.openxmlformats.org/markup-compatibility/2006">
          <mc:Choice Requires="x14">
            <control shapeId="15329" r:id="rId404" name="Button 3041">
              <controlPr locked="0" defaultSize="0" print="0" autoFill="0" autoPict="0" macro="[0]!Sheet1.InsertNewTableRow">
                <anchor moveWithCells="1" sizeWithCells="1">
                  <from>
                    <xdr:col>5</xdr:col>
                    <xdr:colOff>1609725</xdr:colOff>
                    <xdr:row>1405</xdr:row>
                    <xdr:rowOff>123825</xdr:rowOff>
                  </from>
                  <to>
                    <xdr:col>6</xdr:col>
                    <xdr:colOff>752475</xdr:colOff>
                    <xdr:row>1406</xdr:row>
                    <xdr:rowOff>133350</xdr:rowOff>
                  </to>
                </anchor>
              </controlPr>
            </control>
          </mc:Choice>
        </mc:AlternateContent>
        <mc:AlternateContent xmlns:mc="http://schemas.openxmlformats.org/markup-compatibility/2006">
          <mc:Choice Requires="x14">
            <control shapeId="15330" r:id="rId405" name="Button 3042">
              <controlPr locked="0" defaultSize="0" print="0" autoFill="0" autoPict="0" macro="[0]!Sheet1.deleteRow">
                <anchor moveWithCells="1" sizeWithCells="1">
                  <from>
                    <xdr:col>5</xdr:col>
                    <xdr:colOff>1609725</xdr:colOff>
                    <xdr:row>1406</xdr:row>
                    <xdr:rowOff>133350</xdr:rowOff>
                  </from>
                  <to>
                    <xdr:col>6</xdr:col>
                    <xdr:colOff>752475</xdr:colOff>
                    <xdr:row>1407</xdr:row>
                    <xdr:rowOff>133350</xdr:rowOff>
                  </to>
                </anchor>
              </controlPr>
            </control>
          </mc:Choice>
        </mc:AlternateContent>
        <mc:AlternateContent xmlns:mc="http://schemas.openxmlformats.org/markup-compatibility/2006">
          <mc:Choice Requires="x14">
            <control shapeId="15331" r:id="rId406" name="Button 3043">
              <controlPr locked="0" defaultSize="0" print="0" autoFill="0" autoPict="0" macro="[0]!Sheet1.deleteProcedure">
                <anchor moveWithCells="1" sizeWithCells="1">
                  <from>
                    <xdr:col>5</xdr:col>
                    <xdr:colOff>1609725</xdr:colOff>
                    <xdr:row>1397</xdr:row>
                    <xdr:rowOff>19050</xdr:rowOff>
                  </from>
                  <to>
                    <xdr:col>6</xdr:col>
                    <xdr:colOff>752475</xdr:colOff>
                    <xdr:row>1399</xdr:row>
                    <xdr:rowOff>114300</xdr:rowOff>
                  </to>
                </anchor>
              </controlPr>
            </control>
          </mc:Choice>
        </mc:AlternateContent>
        <mc:AlternateContent xmlns:mc="http://schemas.openxmlformats.org/markup-compatibility/2006">
          <mc:Choice Requires="x14">
            <control shapeId="15356" r:id="rId407" name="Button 3068">
              <controlPr locked="0" defaultSize="0" print="0" autoFill="0" autoPict="0" macro="[0]!Sheet1.InsertNewTableRow">
                <anchor moveWithCells="1" sizeWithCells="1">
                  <from>
                    <xdr:col>5</xdr:col>
                    <xdr:colOff>1609725</xdr:colOff>
                    <xdr:row>1405</xdr:row>
                    <xdr:rowOff>152400</xdr:rowOff>
                  </from>
                  <to>
                    <xdr:col>6</xdr:col>
                    <xdr:colOff>752475</xdr:colOff>
                    <xdr:row>1406</xdr:row>
                    <xdr:rowOff>152400</xdr:rowOff>
                  </to>
                </anchor>
              </controlPr>
            </control>
          </mc:Choice>
        </mc:AlternateContent>
        <mc:AlternateContent xmlns:mc="http://schemas.openxmlformats.org/markup-compatibility/2006">
          <mc:Choice Requires="x14">
            <control shapeId="15357" r:id="rId408" name="Button 3069">
              <controlPr locked="0" defaultSize="0" print="0" autoFill="0" autoPict="0" macro="[0]!Sheet1.deleteRow">
                <anchor moveWithCells="1" sizeWithCells="1">
                  <from>
                    <xdr:col>5</xdr:col>
                    <xdr:colOff>1609725</xdr:colOff>
                    <xdr:row>1406</xdr:row>
                    <xdr:rowOff>152400</xdr:rowOff>
                  </from>
                  <to>
                    <xdr:col>6</xdr:col>
                    <xdr:colOff>752475</xdr:colOff>
                    <xdr:row>1407</xdr:row>
                    <xdr:rowOff>161925</xdr:rowOff>
                  </to>
                </anchor>
              </controlPr>
            </control>
          </mc:Choice>
        </mc:AlternateContent>
        <mc:AlternateContent xmlns:mc="http://schemas.openxmlformats.org/markup-compatibility/2006">
          <mc:Choice Requires="x14">
            <control shapeId="15358" r:id="rId409" name="Button 3070">
              <controlPr locked="0" defaultSize="0" print="0" autoFill="0" autoPict="0" macro="[0]!Sheet1.deleteProcedure">
                <anchor moveWithCells="1" sizeWithCells="1">
                  <from>
                    <xdr:col>5</xdr:col>
                    <xdr:colOff>1609725</xdr:colOff>
                    <xdr:row>1397</xdr:row>
                    <xdr:rowOff>47625</xdr:rowOff>
                  </from>
                  <to>
                    <xdr:col>6</xdr:col>
                    <xdr:colOff>752475</xdr:colOff>
                    <xdr:row>1399</xdr:row>
                    <xdr:rowOff>133350</xdr:rowOff>
                  </to>
                </anchor>
              </controlPr>
            </control>
          </mc:Choice>
        </mc:AlternateContent>
        <mc:AlternateContent xmlns:mc="http://schemas.openxmlformats.org/markup-compatibility/2006">
          <mc:Choice Requires="x14">
            <control shapeId="16405" r:id="rId410" name="Button 3093">
              <controlPr locked="0" defaultSize="0" print="0" autoFill="0" autoPict="0" macro="[0]!Sheet1.InsertNewTableRow">
                <anchor moveWithCells="1" sizeWithCells="1">
                  <from>
                    <xdr:col>5</xdr:col>
                    <xdr:colOff>1609725</xdr:colOff>
                    <xdr:row>1407</xdr:row>
                    <xdr:rowOff>19050</xdr:rowOff>
                  </from>
                  <to>
                    <xdr:col>6</xdr:col>
                    <xdr:colOff>752475</xdr:colOff>
                    <xdr:row>1424</xdr:row>
                    <xdr:rowOff>19050</xdr:rowOff>
                  </to>
                </anchor>
              </controlPr>
            </control>
          </mc:Choice>
        </mc:AlternateContent>
        <mc:AlternateContent xmlns:mc="http://schemas.openxmlformats.org/markup-compatibility/2006">
          <mc:Choice Requires="x14">
            <control shapeId="16406" r:id="rId411" name="Button 3094">
              <controlPr locked="0" defaultSize="0" print="0" autoFill="0" autoPict="0" macro="[0]!Sheet1.deleteRow">
                <anchor moveWithCells="1" sizeWithCells="1">
                  <from>
                    <xdr:col>5</xdr:col>
                    <xdr:colOff>1609725</xdr:colOff>
                    <xdr:row>1424</xdr:row>
                    <xdr:rowOff>19050</xdr:rowOff>
                  </from>
                  <to>
                    <xdr:col>6</xdr:col>
                    <xdr:colOff>752475</xdr:colOff>
                    <xdr:row>1425</xdr:row>
                    <xdr:rowOff>19050</xdr:rowOff>
                  </to>
                </anchor>
              </controlPr>
            </control>
          </mc:Choice>
        </mc:AlternateContent>
        <mc:AlternateContent xmlns:mc="http://schemas.openxmlformats.org/markup-compatibility/2006">
          <mc:Choice Requires="x14">
            <control shapeId="16407" r:id="rId412" name="Button 3095">
              <controlPr locked="0" defaultSize="0" print="0" autoFill="0" autoPict="0" macro="[0]!Sheet1.deleteProcedure">
                <anchor moveWithCells="1" sizeWithCells="1">
                  <from>
                    <xdr:col>5</xdr:col>
                    <xdr:colOff>1609725</xdr:colOff>
                    <xdr:row>1398</xdr:row>
                    <xdr:rowOff>76200</xdr:rowOff>
                  </from>
                  <to>
                    <xdr:col>6</xdr:col>
                    <xdr:colOff>752475</xdr:colOff>
                    <xdr:row>1400</xdr:row>
                    <xdr:rowOff>161925</xdr:rowOff>
                  </to>
                </anchor>
              </controlPr>
            </control>
          </mc:Choice>
        </mc:AlternateContent>
        <mc:AlternateContent xmlns:mc="http://schemas.openxmlformats.org/markup-compatibility/2006">
          <mc:Choice Requires="x14">
            <control shapeId="16429" r:id="rId413" name="Button 3117">
              <controlPr locked="0" defaultSize="0" print="0" autoFill="0" autoPict="0" macro="[0]!Sheet1.InsertNewTableRow">
                <anchor moveWithCells="1" sizeWithCells="1">
                  <from>
                    <xdr:col>5</xdr:col>
                    <xdr:colOff>1609725</xdr:colOff>
                    <xdr:row>1424</xdr:row>
                    <xdr:rowOff>47625</xdr:rowOff>
                  </from>
                  <to>
                    <xdr:col>6</xdr:col>
                    <xdr:colOff>752475</xdr:colOff>
                    <xdr:row>1425</xdr:row>
                    <xdr:rowOff>47625</xdr:rowOff>
                  </to>
                </anchor>
              </controlPr>
            </control>
          </mc:Choice>
        </mc:AlternateContent>
        <mc:AlternateContent xmlns:mc="http://schemas.openxmlformats.org/markup-compatibility/2006">
          <mc:Choice Requires="x14">
            <control shapeId="16430" r:id="rId414" name="Button 3118">
              <controlPr locked="0" defaultSize="0" print="0" autoFill="0" autoPict="0" macro="[0]!Sheet1.deleteRow">
                <anchor moveWithCells="1" sizeWithCells="1">
                  <from>
                    <xdr:col>5</xdr:col>
                    <xdr:colOff>1609725</xdr:colOff>
                    <xdr:row>1425</xdr:row>
                    <xdr:rowOff>47625</xdr:rowOff>
                  </from>
                  <to>
                    <xdr:col>6</xdr:col>
                    <xdr:colOff>752475</xdr:colOff>
                    <xdr:row>1426</xdr:row>
                    <xdr:rowOff>47625</xdr:rowOff>
                  </to>
                </anchor>
              </controlPr>
            </control>
          </mc:Choice>
        </mc:AlternateContent>
        <mc:AlternateContent xmlns:mc="http://schemas.openxmlformats.org/markup-compatibility/2006">
          <mc:Choice Requires="x14">
            <control shapeId="16431" r:id="rId415" name="Button 3119">
              <controlPr locked="0" defaultSize="0" print="0" autoFill="0" autoPict="0" macro="[0]!Sheet1.deleteProcedure">
                <anchor moveWithCells="1" sizeWithCells="1">
                  <from>
                    <xdr:col>5</xdr:col>
                    <xdr:colOff>1609725</xdr:colOff>
                    <xdr:row>1399</xdr:row>
                    <xdr:rowOff>104775</xdr:rowOff>
                  </from>
                  <to>
                    <xdr:col>6</xdr:col>
                    <xdr:colOff>752475</xdr:colOff>
                    <xdr:row>1402</xdr:row>
                    <xdr:rowOff>19050</xdr:rowOff>
                  </to>
                </anchor>
              </controlPr>
            </control>
          </mc:Choice>
        </mc:AlternateContent>
        <mc:AlternateContent xmlns:mc="http://schemas.openxmlformats.org/markup-compatibility/2006">
          <mc:Choice Requires="x14">
            <control shapeId="16452" r:id="rId416" name="Button 3140">
              <controlPr locked="0" defaultSize="0" print="0" autoFill="0" autoPict="0" macro="[0]!Sheet1.InsertNewTableRow">
                <anchor moveWithCells="1" sizeWithCells="1">
                  <from>
                    <xdr:col>5</xdr:col>
                    <xdr:colOff>1609725</xdr:colOff>
                    <xdr:row>1424</xdr:row>
                    <xdr:rowOff>66675</xdr:rowOff>
                  </from>
                  <to>
                    <xdr:col>6</xdr:col>
                    <xdr:colOff>752475</xdr:colOff>
                    <xdr:row>1425</xdr:row>
                    <xdr:rowOff>76200</xdr:rowOff>
                  </to>
                </anchor>
              </controlPr>
            </control>
          </mc:Choice>
        </mc:AlternateContent>
        <mc:AlternateContent xmlns:mc="http://schemas.openxmlformats.org/markup-compatibility/2006">
          <mc:Choice Requires="x14">
            <control shapeId="16453" r:id="rId417" name="Button 3141">
              <controlPr locked="0" defaultSize="0" print="0" autoFill="0" autoPict="0" macro="[0]!Sheet1.deleteRow">
                <anchor moveWithCells="1" sizeWithCells="1">
                  <from>
                    <xdr:col>5</xdr:col>
                    <xdr:colOff>1609725</xdr:colOff>
                    <xdr:row>1425</xdr:row>
                    <xdr:rowOff>76200</xdr:rowOff>
                  </from>
                  <to>
                    <xdr:col>6</xdr:col>
                    <xdr:colOff>752475</xdr:colOff>
                    <xdr:row>1426</xdr:row>
                    <xdr:rowOff>76200</xdr:rowOff>
                  </to>
                </anchor>
              </controlPr>
            </control>
          </mc:Choice>
        </mc:AlternateContent>
        <mc:AlternateContent xmlns:mc="http://schemas.openxmlformats.org/markup-compatibility/2006">
          <mc:Choice Requires="x14">
            <control shapeId="16454" r:id="rId418" name="Button 3142">
              <controlPr locked="0" defaultSize="0" print="0" autoFill="0" autoPict="0" macro="[0]!Sheet1.deleteProcedure">
                <anchor moveWithCells="1" sizeWithCells="1">
                  <from>
                    <xdr:col>5</xdr:col>
                    <xdr:colOff>1609725</xdr:colOff>
                    <xdr:row>1399</xdr:row>
                    <xdr:rowOff>123825</xdr:rowOff>
                  </from>
                  <to>
                    <xdr:col>6</xdr:col>
                    <xdr:colOff>752475</xdr:colOff>
                    <xdr:row>1402</xdr:row>
                    <xdr:rowOff>47625</xdr:rowOff>
                  </to>
                </anchor>
              </controlPr>
            </control>
          </mc:Choice>
        </mc:AlternateContent>
        <mc:AlternateContent xmlns:mc="http://schemas.openxmlformats.org/markup-compatibility/2006">
          <mc:Choice Requires="x14">
            <control shapeId="16473" r:id="rId419" name="Button 3161">
              <controlPr locked="0" defaultSize="0" print="0" autoFill="0" autoPict="0" macro="[0]!Sheet1.InsertNewTableRow">
                <anchor moveWithCells="1" sizeWithCells="1">
                  <from>
                    <xdr:col>5</xdr:col>
                    <xdr:colOff>1609725</xdr:colOff>
                    <xdr:row>1429</xdr:row>
                    <xdr:rowOff>114300</xdr:rowOff>
                  </from>
                  <to>
                    <xdr:col>6</xdr:col>
                    <xdr:colOff>752475</xdr:colOff>
                    <xdr:row>1430</xdr:row>
                    <xdr:rowOff>114300</xdr:rowOff>
                  </to>
                </anchor>
              </controlPr>
            </control>
          </mc:Choice>
        </mc:AlternateContent>
        <mc:AlternateContent xmlns:mc="http://schemas.openxmlformats.org/markup-compatibility/2006">
          <mc:Choice Requires="x14">
            <control shapeId="16474" r:id="rId420" name="Button 3162">
              <controlPr locked="0" defaultSize="0" print="0" autoFill="0" autoPict="0" macro="[0]!Sheet1.deleteRow">
                <anchor moveWithCells="1" sizeWithCells="1">
                  <from>
                    <xdr:col>5</xdr:col>
                    <xdr:colOff>1609725</xdr:colOff>
                    <xdr:row>1430</xdr:row>
                    <xdr:rowOff>114300</xdr:rowOff>
                  </from>
                  <to>
                    <xdr:col>6</xdr:col>
                    <xdr:colOff>752475</xdr:colOff>
                    <xdr:row>1431</xdr:row>
                    <xdr:rowOff>114300</xdr:rowOff>
                  </to>
                </anchor>
              </controlPr>
            </control>
          </mc:Choice>
        </mc:AlternateContent>
        <mc:AlternateContent xmlns:mc="http://schemas.openxmlformats.org/markup-compatibility/2006">
          <mc:Choice Requires="x14">
            <control shapeId="16475" r:id="rId421" name="Button 3163">
              <controlPr locked="0" defaultSize="0" print="0" autoFill="0" autoPict="0" macro="[0]!Sheet1.deleteProcedure">
                <anchor moveWithCells="1" sizeWithCells="1">
                  <from>
                    <xdr:col>5</xdr:col>
                    <xdr:colOff>1609725</xdr:colOff>
                    <xdr:row>1405</xdr:row>
                    <xdr:rowOff>9525</xdr:rowOff>
                  </from>
                  <to>
                    <xdr:col>6</xdr:col>
                    <xdr:colOff>752475</xdr:colOff>
                    <xdr:row>1407</xdr:row>
                    <xdr:rowOff>95250</xdr:rowOff>
                  </to>
                </anchor>
              </controlPr>
            </control>
          </mc:Choice>
        </mc:AlternateContent>
        <mc:AlternateContent xmlns:mc="http://schemas.openxmlformats.org/markup-compatibility/2006">
          <mc:Choice Requires="x14">
            <control shapeId="16498" r:id="rId422" name="Button 3186">
              <controlPr locked="0" defaultSize="0" print="0" autoFill="0" autoPict="0" macro="[0]!Sheet1.InsertNewTableRow">
                <anchor moveWithCells="1" sizeWithCells="1">
                  <from>
                    <xdr:col>5</xdr:col>
                    <xdr:colOff>1609725</xdr:colOff>
                    <xdr:row>1442</xdr:row>
                    <xdr:rowOff>152400</xdr:rowOff>
                  </from>
                  <to>
                    <xdr:col>6</xdr:col>
                    <xdr:colOff>752475</xdr:colOff>
                    <xdr:row>1443</xdr:row>
                    <xdr:rowOff>152400</xdr:rowOff>
                  </to>
                </anchor>
              </controlPr>
            </control>
          </mc:Choice>
        </mc:AlternateContent>
        <mc:AlternateContent xmlns:mc="http://schemas.openxmlformats.org/markup-compatibility/2006">
          <mc:Choice Requires="x14">
            <control shapeId="16499" r:id="rId423" name="Button 3187">
              <controlPr locked="0" defaultSize="0" print="0" autoFill="0" autoPict="0" macro="[0]!Sheet1.deleteRow">
                <anchor moveWithCells="1" sizeWithCells="1">
                  <from>
                    <xdr:col>5</xdr:col>
                    <xdr:colOff>1609725</xdr:colOff>
                    <xdr:row>1443</xdr:row>
                    <xdr:rowOff>152400</xdr:rowOff>
                  </from>
                  <to>
                    <xdr:col>6</xdr:col>
                    <xdr:colOff>752475</xdr:colOff>
                    <xdr:row>1444</xdr:row>
                    <xdr:rowOff>161925</xdr:rowOff>
                  </to>
                </anchor>
              </controlPr>
            </control>
          </mc:Choice>
        </mc:AlternateContent>
        <mc:AlternateContent xmlns:mc="http://schemas.openxmlformats.org/markup-compatibility/2006">
          <mc:Choice Requires="x14">
            <control shapeId="16500" r:id="rId424" name="Button 3188">
              <controlPr locked="0" defaultSize="0" print="0" autoFill="0" autoPict="0" macro="[0]!Sheet1.deleteProcedure">
                <anchor moveWithCells="1" sizeWithCells="1">
                  <from>
                    <xdr:col>5</xdr:col>
                    <xdr:colOff>1609725</xdr:colOff>
                    <xdr:row>1432</xdr:row>
                    <xdr:rowOff>47625</xdr:rowOff>
                  </from>
                  <to>
                    <xdr:col>6</xdr:col>
                    <xdr:colOff>752475</xdr:colOff>
                    <xdr:row>1435</xdr:row>
                    <xdr:rowOff>142875</xdr:rowOff>
                  </to>
                </anchor>
              </controlPr>
            </control>
          </mc:Choice>
        </mc:AlternateContent>
        <mc:AlternateContent xmlns:mc="http://schemas.openxmlformats.org/markup-compatibility/2006">
          <mc:Choice Requires="x14">
            <control shapeId="16535" r:id="rId425" name="Button 3223">
              <controlPr locked="0" defaultSize="0" print="0" autoFill="0" autoPict="0" macro="[0]!Sheet1.InsertNewTableRow">
                <anchor moveWithCells="1" sizeWithCells="1">
                  <from>
                    <xdr:col>5</xdr:col>
                    <xdr:colOff>1609725</xdr:colOff>
                    <xdr:row>1477</xdr:row>
                    <xdr:rowOff>76200</xdr:rowOff>
                  </from>
                  <to>
                    <xdr:col>6</xdr:col>
                    <xdr:colOff>752475</xdr:colOff>
                    <xdr:row>1478</xdr:row>
                    <xdr:rowOff>76200</xdr:rowOff>
                  </to>
                </anchor>
              </controlPr>
            </control>
          </mc:Choice>
        </mc:AlternateContent>
        <mc:AlternateContent xmlns:mc="http://schemas.openxmlformats.org/markup-compatibility/2006">
          <mc:Choice Requires="x14">
            <control shapeId="16536" r:id="rId426" name="Button 3224">
              <controlPr locked="0" defaultSize="0" print="0" autoFill="0" autoPict="0" macro="[0]!Sheet1.deleteRow">
                <anchor moveWithCells="1" sizeWithCells="1">
                  <from>
                    <xdr:col>5</xdr:col>
                    <xdr:colOff>1609725</xdr:colOff>
                    <xdr:row>1478</xdr:row>
                    <xdr:rowOff>76200</xdr:rowOff>
                  </from>
                  <to>
                    <xdr:col>6</xdr:col>
                    <xdr:colOff>752475</xdr:colOff>
                    <xdr:row>1479</xdr:row>
                    <xdr:rowOff>85725</xdr:rowOff>
                  </to>
                </anchor>
              </controlPr>
            </control>
          </mc:Choice>
        </mc:AlternateContent>
        <mc:AlternateContent xmlns:mc="http://schemas.openxmlformats.org/markup-compatibility/2006">
          <mc:Choice Requires="x14">
            <control shapeId="16537" r:id="rId427" name="Button 3225">
              <controlPr locked="0" defaultSize="0" print="0" autoFill="0" autoPict="0" macro="[0]!Sheet1.deleteProcedure">
                <anchor moveWithCells="1" sizeWithCells="1">
                  <from>
                    <xdr:col>5</xdr:col>
                    <xdr:colOff>1609725</xdr:colOff>
                    <xdr:row>1468</xdr:row>
                    <xdr:rowOff>142875</xdr:rowOff>
                  </from>
                  <to>
                    <xdr:col>6</xdr:col>
                    <xdr:colOff>752475</xdr:colOff>
                    <xdr:row>1471</xdr:row>
                    <xdr:rowOff>57150</xdr:rowOff>
                  </to>
                </anchor>
              </controlPr>
            </control>
          </mc:Choice>
        </mc:AlternateContent>
        <mc:AlternateContent xmlns:mc="http://schemas.openxmlformats.org/markup-compatibility/2006">
          <mc:Choice Requires="x14">
            <control shapeId="16552" r:id="rId428" name="Button 3240">
              <controlPr locked="0" defaultSize="0" print="0" autoFill="0" autoPict="0" macro="[0]!Sheet1.deleteRow">
                <anchor moveWithCells="1" sizeWithCells="1">
                  <from>
                    <xdr:col>5</xdr:col>
                    <xdr:colOff>1609725</xdr:colOff>
                    <xdr:row>1166</xdr:row>
                    <xdr:rowOff>104775</xdr:rowOff>
                  </from>
                  <to>
                    <xdr:col>6</xdr:col>
                    <xdr:colOff>752475</xdr:colOff>
                    <xdr:row>1167</xdr:row>
                    <xdr:rowOff>104775</xdr:rowOff>
                  </to>
                </anchor>
              </controlPr>
            </control>
          </mc:Choice>
        </mc:AlternateContent>
        <mc:AlternateContent xmlns:mc="http://schemas.openxmlformats.org/markup-compatibility/2006">
          <mc:Choice Requires="x14">
            <control shapeId="16572" r:id="rId429" name="Button 3260">
              <controlPr locked="0" defaultSize="0" print="0" autoFill="0" autoPict="0" macro="[0]!Sheet1.InsertNewTableRow">
                <anchor moveWithCells="1" sizeWithCells="1">
                  <from>
                    <xdr:col>5</xdr:col>
                    <xdr:colOff>1609725</xdr:colOff>
                    <xdr:row>1525</xdr:row>
                    <xdr:rowOff>9525</xdr:rowOff>
                  </from>
                  <to>
                    <xdr:col>6</xdr:col>
                    <xdr:colOff>752475</xdr:colOff>
                    <xdr:row>1526</xdr:row>
                    <xdr:rowOff>19050</xdr:rowOff>
                  </to>
                </anchor>
              </controlPr>
            </control>
          </mc:Choice>
        </mc:AlternateContent>
        <mc:AlternateContent xmlns:mc="http://schemas.openxmlformats.org/markup-compatibility/2006">
          <mc:Choice Requires="x14">
            <control shapeId="16573" r:id="rId430" name="Button 3261">
              <controlPr locked="0" defaultSize="0" print="0" autoFill="0" autoPict="0" macro="[0]!Sheet1.deleteRow">
                <anchor moveWithCells="1" sizeWithCells="1">
                  <from>
                    <xdr:col>5</xdr:col>
                    <xdr:colOff>1609725</xdr:colOff>
                    <xdr:row>1526</xdr:row>
                    <xdr:rowOff>19050</xdr:rowOff>
                  </from>
                  <to>
                    <xdr:col>6</xdr:col>
                    <xdr:colOff>752475</xdr:colOff>
                    <xdr:row>1527</xdr:row>
                    <xdr:rowOff>19050</xdr:rowOff>
                  </to>
                </anchor>
              </controlPr>
            </control>
          </mc:Choice>
        </mc:AlternateContent>
        <mc:AlternateContent xmlns:mc="http://schemas.openxmlformats.org/markup-compatibility/2006">
          <mc:Choice Requires="x14">
            <control shapeId="16574" r:id="rId431" name="Button 3262">
              <controlPr locked="0" defaultSize="0" print="0" autoFill="0" autoPict="0" macro="[0]!Sheet1.deleteProcedure">
                <anchor moveWithCells="1" sizeWithCells="1">
                  <from>
                    <xdr:col>5</xdr:col>
                    <xdr:colOff>1609725</xdr:colOff>
                    <xdr:row>1516</xdr:row>
                    <xdr:rowOff>66675</xdr:rowOff>
                  </from>
                  <to>
                    <xdr:col>6</xdr:col>
                    <xdr:colOff>752475</xdr:colOff>
                    <xdr:row>1518</xdr:row>
                    <xdr:rowOff>161925</xdr:rowOff>
                  </to>
                </anchor>
              </controlPr>
            </control>
          </mc:Choice>
        </mc:AlternateContent>
        <mc:AlternateContent xmlns:mc="http://schemas.openxmlformats.org/markup-compatibility/2006">
          <mc:Choice Requires="x14">
            <control shapeId="16576" r:id="rId432" name="Button 3264">
              <controlPr locked="0" defaultSize="0" print="0" autoFill="0" autoPict="0" macro="[0]!Sheet1.deleteRow">
                <anchor moveWithCells="1" sizeWithCells="1">
                  <from>
                    <xdr:col>5</xdr:col>
                    <xdr:colOff>1609725</xdr:colOff>
                    <xdr:row>1513</xdr:row>
                    <xdr:rowOff>66675</xdr:rowOff>
                  </from>
                  <to>
                    <xdr:col>6</xdr:col>
                    <xdr:colOff>752475</xdr:colOff>
                    <xdr:row>1514</xdr:row>
                    <xdr:rowOff>66675</xdr:rowOff>
                  </to>
                </anchor>
              </controlPr>
            </control>
          </mc:Choice>
        </mc:AlternateContent>
        <mc:AlternateContent xmlns:mc="http://schemas.openxmlformats.org/markup-compatibility/2006">
          <mc:Choice Requires="x14">
            <control shapeId="16577" r:id="rId433" name="Button 3265">
              <controlPr locked="0" defaultSize="0" print="0" autoFill="0" autoPict="0" macro="[0]!Sheet1.deleteRow">
                <anchor moveWithCells="1" sizeWithCells="1">
                  <from>
                    <xdr:col>5</xdr:col>
                    <xdr:colOff>1609725</xdr:colOff>
                    <xdr:row>1453</xdr:row>
                    <xdr:rowOff>104775</xdr:rowOff>
                  </from>
                  <to>
                    <xdr:col>6</xdr:col>
                    <xdr:colOff>752475</xdr:colOff>
                    <xdr:row>1454</xdr:row>
                    <xdr:rowOff>114300</xdr:rowOff>
                  </to>
                </anchor>
              </controlPr>
            </control>
          </mc:Choice>
        </mc:AlternateContent>
        <mc:AlternateContent xmlns:mc="http://schemas.openxmlformats.org/markup-compatibility/2006">
          <mc:Choice Requires="x14">
            <control shapeId="16578" r:id="rId434" name="Button 3266">
              <controlPr locked="0" defaultSize="0" print="0" autoFill="0" autoPict="0" macro="[0]!Sheet1.deleteRow">
                <anchor moveWithCells="1" sizeWithCells="1">
                  <from>
                    <xdr:col>5</xdr:col>
                    <xdr:colOff>1609725</xdr:colOff>
                    <xdr:row>1515</xdr:row>
                    <xdr:rowOff>76200</xdr:rowOff>
                  </from>
                  <to>
                    <xdr:col>6</xdr:col>
                    <xdr:colOff>752475</xdr:colOff>
                    <xdr:row>1516</xdr:row>
                    <xdr:rowOff>76200</xdr:rowOff>
                  </to>
                </anchor>
              </controlPr>
            </control>
          </mc:Choice>
        </mc:AlternateContent>
        <mc:AlternateContent xmlns:mc="http://schemas.openxmlformats.org/markup-compatibility/2006">
          <mc:Choice Requires="x14">
            <control shapeId="16579" r:id="rId435" name="Button 3267">
              <controlPr locked="0" defaultSize="0" print="0" autoFill="0" autoPict="0" macro="[0]!Sheet1.deleteRow">
                <anchor moveWithCells="1" sizeWithCells="1">
                  <from>
                    <xdr:col>5</xdr:col>
                    <xdr:colOff>1609725</xdr:colOff>
                    <xdr:row>1431</xdr:row>
                    <xdr:rowOff>47625</xdr:rowOff>
                  </from>
                  <to>
                    <xdr:col>6</xdr:col>
                    <xdr:colOff>752475</xdr:colOff>
                    <xdr:row>1432</xdr:row>
                    <xdr:rowOff>47625</xdr:rowOff>
                  </to>
                </anchor>
              </controlPr>
            </control>
          </mc:Choice>
        </mc:AlternateContent>
        <mc:AlternateContent xmlns:mc="http://schemas.openxmlformats.org/markup-compatibility/2006">
          <mc:Choice Requires="x14">
            <control shapeId="16580" r:id="rId436" name="Button 3268">
              <controlPr locked="0" defaultSize="0" print="0" autoFill="0" autoPict="0" macro="[0]!Sheet1.deleteRow">
                <anchor moveWithCells="1" sizeWithCells="1">
                  <from>
                    <xdr:col>5</xdr:col>
                    <xdr:colOff>1609725</xdr:colOff>
                    <xdr:row>1431</xdr:row>
                    <xdr:rowOff>47625</xdr:rowOff>
                  </from>
                  <to>
                    <xdr:col>6</xdr:col>
                    <xdr:colOff>752475</xdr:colOff>
                    <xdr:row>1432</xdr:row>
                    <xdr:rowOff>57150</xdr:rowOff>
                  </to>
                </anchor>
              </controlPr>
            </control>
          </mc:Choice>
        </mc:AlternateContent>
        <mc:AlternateContent xmlns:mc="http://schemas.openxmlformats.org/markup-compatibility/2006">
          <mc:Choice Requires="x14">
            <control shapeId="16599" r:id="rId437" name="Button 3287">
              <controlPr locked="0" defaultSize="0" print="0" autoFill="0" autoPict="0" macro="[0]!Sheet1.InsertNewTableRow">
                <anchor moveWithCells="1" sizeWithCells="1">
                  <from>
                    <xdr:col>5</xdr:col>
                    <xdr:colOff>1609725</xdr:colOff>
                    <xdr:row>1528</xdr:row>
                    <xdr:rowOff>57150</xdr:rowOff>
                  </from>
                  <to>
                    <xdr:col>6</xdr:col>
                    <xdr:colOff>752475</xdr:colOff>
                    <xdr:row>1529</xdr:row>
                    <xdr:rowOff>57150</xdr:rowOff>
                  </to>
                </anchor>
              </controlPr>
            </control>
          </mc:Choice>
        </mc:AlternateContent>
        <mc:AlternateContent xmlns:mc="http://schemas.openxmlformats.org/markup-compatibility/2006">
          <mc:Choice Requires="x14">
            <control shapeId="16600" r:id="rId438" name="Button 3288">
              <controlPr locked="0" defaultSize="0" print="0" autoFill="0" autoPict="0" macro="[0]!Sheet1.deleteRow">
                <anchor moveWithCells="1" sizeWithCells="1">
                  <from>
                    <xdr:col>5</xdr:col>
                    <xdr:colOff>1609725</xdr:colOff>
                    <xdr:row>1529</xdr:row>
                    <xdr:rowOff>57150</xdr:rowOff>
                  </from>
                  <to>
                    <xdr:col>6</xdr:col>
                    <xdr:colOff>752475</xdr:colOff>
                    <xdr:row>1530</xdr:row>
                    <xdr:rowOff>66675</xdr:rowOff>
                  </to>
                </anchor>
              </controlPr>
            </control>
          </mc:Choice>
        </mc:AlternateContent>
        <mc:AlternateContent xmlns:mc="http://schemas.openxmlformats.org/markup-compatibility/2006">
          <mc:Choice Requires="x14">
            <control shapeId="16601" r:id="rId439" name="Button 3289">
              <controlPr locked="0" defaultSize="0" print="0" autoFill="0" autoPict="0" macro="[0]!Sheet1.deleteProcedure">
                <anchor moveWithCells="1" sizeWithCells="1">
                  <from>
                    <xdr:col>5</xdr:col>
                    <xdr:colOff>1609725</xdr:colOff>
                    <xdr:row>1519</xdr:row>
                    <xdr:rowOff>114300</xdr:rowOff>
                  </from>
                  <to>
                    <xdr:col>6</xdr:col>
                    <xdr:colOff>752475</xdr:colOff>
                    <xdr:row>1522</xdr:row>
                    <xdr:rowOff>47625</xdr:rowOff>
                  </to>
                </anchor>
              </controlPr>
            </control>
          </mc:Choice>
        </mc:AlternateContent>
        <mc:AlternateContent xmlns:mc="http://schemas.openxmlformats.org/markup-compatibility/2006">
          <mc:Choice Requires="x14">
            <control shapeId="16602" r:id="rId440" name="Button 3290">
              <controlPr locked="0" defaultSize="0" print="0" autoFill="0" autoPict="0" macro="[0]!Sheet1.deleteRow">
                <anchor moveWithCells="1" sizeWithCells="1">
                  <from>
                    <xdr:col>5</xdr:col>
                    <xdr:colOff>1609725</xdr:colOff>
                    <xdr:row>1433</xdr:row>
                    <xdr:rowOff>142875</xdr:rowOff>
                  </from>
                  <to>
                    <xdr:col>6</xdr:col>
                    <xdr:colOff>752475</xdr:colOff>
                    <xdr:row>1434</xdr:row>
                    <xdr:rowOff>152400</xdr:rowOff>
                  </to>
                </anchor>
              </controlPr>
            </control>
          </mc:Choice>
        </mc:AlternateContent>
        <mc:AlternateContent xmlns:mc="http://schemas.openxmlformats.org/markup-compatibility/2006">
          <mc:Choice Requires="x14">
            <control shapeId="16604" r:id="rId441" name="Button 3292">
              <controlPr locked="0" defaultSize="0" print="0" autoFill="0" autoPict="0" macro="[0]!Sheet1.deleteRow">
                <anchor moveWithCells="1" sizeWithCells="1">
                  <from>
                    <xdr:col>5</xdr:col>
                    <xdr:colOff>1609725</xdr:colOff>
                    <xdr:row>1436</xdr:row>
                    <xdr:rowOff>161925</xdr:rowOff>
                  </from>
                  <to>
                    <xdr:col>6</xdr:col>
                    <xdr:colOff>752475</xdr:colOff>
                    <xdr:row>1437</xdr:row>
                    <xdr:rowOff>161925</xdr:rowOff>
                  </to>
                </anchor>
              </controlPr>
            </control>
          </mc:Choice>
        </mc:AlternateContent>
        <mc:AlternateContent xmlns:mc="http://schemas.openxmlformats.org/markup-compatibility/2006">
          <mc:Choice Requires="x14">
            <control shapeId="16605" r:id="rId442" name="Button 3293">
              <controlPr locked="0" defaultSize="0" print="0" autoFill="0" autoPict="0" macro="[0]!Sheet1.deleteRow">
                <anchor moveWithCells="1" sizeWithCells="1">
                  <from>
                    <xdr:col>5</xdr:col>
                    <xdr:colOff>1609725</xdr:colOff>
                    <xdr:row>1459</xdr:row>
                    <xdr:rowOff>142875</xdr:rowOff>
                  </from>
                  <to>
                    <xdr:col>6</xdr:col>
                    <xdr:colOff>752475</xdr:colOff>
                    <xdr:row>1460</xdr:row>
                    <xdr:rowOff>142875</xdr:rowOff>
                  </to>
                </anchor>
              </controlPr>
            </control>
          </mc:Choice>
        </mc:AlternateContent>
        <mc:AlternateContent xmlns:mc="http://schemas.openxmlformats.org/markup-compatibility/2006">
          <mc:Choice Requires="x14">
            <control shapeId="16606" r:id="rId443" name="Button 3294">
              <controlPr locked="0" defaultSize="0" print="0" autoFill="0" autoPict="0" macro="[0]!Sheet1.deleteRow">
                <anchor moveWithCells="1" sizeWithCells="1">
                  <from>
                    <xdr:col>5</xdr:col>
                    <xdr:colOff>1609725</xdr:colOff>
                    <xdr:row>946</xdr:row>
                    <xdr:rowOff>95250</xdr:rowOff>
                  </from>
                  <to>
                    <xdr:col>6</xdr:col>
                    <xdr:colOff>752475</xdr:colOff>
                    <xdr:row>947</xdr:row>
                    <xdr:rowOff>95250</xdr:rowOff>
                  </to>
                </anchor>
              </controlPr>
            </control>
          </mc:Choice>
        </mc:AlternateContent>
        <mc:AlternateContent xmlns:mc="http://schemas.openxmlformats.org/markup-compatibility/2006">
          <mc:Choice Requires="x14">
            <control shapeId="16609" r:id="rId444" name="Button 3297">
              <controlPr locked="0" defaultSize="0" print="0" autoFill="0" autoPict="0" macro="[0]!Sheet1.deleteRow">
                <anchor moveWithCells="1" sizeWithCells="1">
                  <from>
                    <xdr:col>5</xdr:col>
                    <xdr:colOff>1609725</xdr:colOff>
                    <xdr:row>1437</xdr:row>
                    <xdr:rowOff>0</xdr:rowOff>
                  </from>
                  <to>
                    <xdr:col>6</xdr:col>
                    <xdr:colOff>752475</xdr:colOff>
                    <xdr:row>1438</xdr:row>
                    <xdr:rowOff>0</xdr:rowOff>
                  </to>
                </anchor>
              </controlPr>
            </control>
          </mc:Choice>
        </mc:AlternateContent>
        <mc:AlternateContent xmlns:mc="http://schemas.openxmlformats.org/markup-compatibility/2006">
          <mc:Choice Requires="x14">
            <control shapeId="16610" r:id="rId445" name="Button 3298">
              <controlPr locked="0" defaultSize="0" print="0" autoFill="0" autoPict="0" macro="[0]!Sheet1.deleteRow">
                <anchor moveWithCells="1" sizeWithCells="1">
                  <from>
                    <xdr:col>5</xdr:col>
                    <xdr:colOff>1609725</xdr:colOff>
                    <xdr:row>946</xdr:row>
                    <xdr:rowOff>95250</xdr:rowOff>
                  </from>
                  <to>
                    <xdr:col>6</xdr:col>
                    <xdr:colOff>752475</xdr:colOff>
                    <xdr:row>947</xdr:row>
                    <xdr:rowOff>104775</xdr:rowOff>
                  </to>
                </anchor>
              </controlPr>
            </control>
          </mc:Choice>
        </mc:AlternateContent>
        <mc:AlternateContent xmlns:mc="http://schemas.openxmlformats.org/markup-compatibility/2006">
          <mc:Choice Requires="x14">
            <control shapeId="16611" r:id="rId446" name="Button 3299">
              <controlPr locked="0" defaultSize="0" print="0" autoFill="0" autoPict="0" macro="[0]!Sheet1.deleteRow">
                <anchor moveWithCells="1" sizeWithCells="1">
                  <from>
                    <xdr:col>5</xdr:col>
                    <xdr:colOff>1609725</xdr:colOff>
                    <xdr:row>946</xdr:row>
                    <xdr:rowOff>104775</xdr:rowOff>
                  </from>
                  <to>
                    <xdr:col>6</xdr:col>
                    <xdr:colOff>752475</xdr:colOff>
                    <xdr:row>947</xdr:row>
                    <xdr:rowOff>104775</xdr:rowOff>
                  </to>
                </anchor>
              </controlPr>
            </control>
          </mc:Choice>
        </mc:AlternateContent>
        <mc:AlternateContent xmlns:mc="http://schemas.openxmlformats.org/markup-compatibility/2006">
          <mc:Choice Requires="x14">
            <control shapeId="16613" r:id="rId447" name="Button 3301">
              <controlPr locked="0" defaultSize="0" print="0" autoFill="0" autoPict="0" macro="[0]!Sheet1.deleteRow">
                <anchor moveWithCells="1" sizeWithCells="1">
                  <from>
                    <xdr:col>6</xdr:col>
                    <xdr:colOff>0</xdr:colOff>
                    <xdr:row>681</xdr:row>
                    <xdr:rowOff>47625</xdr:rowOff>
                  </from>
                  <to>
                    <xdr:col>10</xdr:col>
                    <xdr:colOff>0</xdr:colOff>
                    <xdr:row>682</xdr:row>
                    <xdr:rowOff>47625</xdr:rowOff>
                  </to>
                </anchor>
              </controlPr>
            </control>
          </mc:Choice>
        </mc:AlternateContent>
        <mc:AlternateContent xmlns:mc="http://schemas.openxmlformats.org/markup-compatibility/2006">
          <mc:Choice Requires="x14">
            <control shapeId="16614" r:id="rId448" name="Button 3302">
              <controlPr locked="0" defaultSize="0" print="0" autoFill="0" autoPict="0" macro="[0]!Sheet1.deleteRow">
                <anchor moveWithCells="1" sizeWithCells="1">
                  <from>
                    <xdr:col>6</xdr:col>
                    <xdr:colOff>0</xdr:colOff>
                    <xdr:row>826</xdr:row>
                    <xdr:rowOff>285750</xdr:rowOff>
                  </from>
                  <to>
                    <xdr:col>10</xdr:col>
                    <xdr:colOff>0</xdr:colOff>
                    <xdr:row>827</xdr:row>
                    <xdr:rowOff>114300</xdr:rowOff>
                  </to>
                </anchor>
              </controlPr>
            </control>
          </mc:Choice>
        </mc:AlternateContent>
        <mc:AlternateContent xmlns:mc="http://schemas.openxmlformats.org/markup-compatibility/2006">
          <mc:Choice Requires="x14">
            <control shapeId="16616" r:id="rId449" name="Button 3304">
              <controlPr locked="0" defaultSize="0" print="0" autoFill="0" autoPict="0" macro="[0]!Sheet1.deleteRow">
                <anchor moveWithCells="1" sizeWithCells="1">
                  <from>
                    <xdr:col>6</xdr:col>
                    <xdr:colOff>0</xdr:colOff>
                    <xdr:row>827</xdr:row>
                    <xdr:rowOff>114300</xdr:rowOff>
                  </from>
                  <to>
                    <xdr:col>10</xdr:col>
                    <xdr:colOff>0</xdr:colOff>
                    <xdr:row>828</xdr:row>
                    <xdr:rowOff>104775</xdr:rowOff>
                  </to>
                </anchor>
              </controlPr>
            </control>
          </mc:Choice>
        </mc:AlternateContent>
        <mc:AlternateContent xmlns:mc="http://schemas.openxmlformats.org/markup-compatibility/2006">
          <mc:Choice Requires="x14">
            <control shapeId="16635" r:id="rId450" name="Button 3323">
              <controlPr locked="0" defaultSize="0" print="0" autoFill="0" autoPict="0" macro="[0]!Sheet1.InsertNewTableRow">
                <anchor moveWithCells="1" sizeWithCells="1">
                  <from>
                    <xdr:col>6</xdr:col>
                    <xdr:colOff>0</xdr:colOff>
                    <xdr:row>1531</xdr:row>
                    <xdr:rowOff>123825</xdr:rowOff>
                  </from>
                  <to>
                    <xdr:col>10</xdr:col>
                    <xdr:colOff>0</xdr:colOff>
                    <xdr:row>1532</xdr:row>
                    <xdr:rowOff>0</xdr:rowOff>
                  </to>
                </anchor>
              </controlPr>
            </control>
          </mc:Choice>
        </mc:AlternateContent>
        <mc:AlternateContent xmlns:mc="http://schemas.openxmlformats.org/markup-compatibility/2006">
          <mc:Choice Requires="x14">
            <control shapeId="16636" r:id="rId451" name="Button 3324">
              <controlPr locked="0" defaultSize="0" print="0" autoFill="0" autoPict="0" macro="[0]!Sheet1.deleteRow">
                <anchor moveWithCells="1" sizeWithCells="1">
                  <from>
                    <xdr:col>6</xdr:col>
                    <xdr:colOff>0</xdr:colOff>
                    <xdr:row>1532</xdr:row>
                    <xdr:rowOff>0</xdr:rowOff>
                  </from>
                  <to>
                    <xdr:col>10</xdr:col>
                    <xdr:colOff>0</xdr:colOff>
                    <xdr:row>1532</xdr:row>
                    <xdr:rowOff>123825</xdr:rowOff>
                  </to>
                </anchor>
              </controlPr>
            </control>
          </mc:Choice>
        </mc:AlternateContent>
        <mc:AlternateContent xmlns:mc="http://schemas.openxmlformats.org/markup-compatibility/2006">
          <mc:Choice Requires="x14">
            <control shapeId="16637" r:id="rId452" name="Button 3325">
              <controlPr locked="0" defaultSize="0" print="0" autoFill="0" autoPict="0" macro="[0]!Sheet1.deleteProcedure">
                <anchor moveWithCells="1" sizeWithCells="1">
                  <from>
                    <xdr:col>6</xdr:col>
                    <xdr:colOff>0</xdr:colOff>
                    <xdr:row>1523</xdr:row>
                    <xdr:rowOff>47625</xdr:rowOff>
                  </from>
                  <to>
                    <xdr:col>10</xdr:col>
                    <xdr:colOff>0</xdr:colOff>
                    <xdr:row>1525</xdr:row>
                    <xdr:rowOff>133350</xdr:rowOff>
                  </to>
                </anchor>
              </controlPr>
            </control>
          </mc:Choice>
        </mc:AlternateContent>
        <mc:AlternateContent xmlns:mc="http://schemas.openxmlformats.org/markup-compatibility/2006">
          <mc:Choice Requires="x14">
            <control shapeId="16643" r:id="rId453" name="Button 3331">
              <controlPr locked="0" defaultSize="0" print="0" autoFill="0" autoPict="0" macro="[0]!Sheet1.deleteRow">
                <anchor moveWithCells="1" sizeWithCells="1">
                  <from>
                    <xdr:col>6</xdr:col>
                    <xdr:colOff>0</xdr:colOff>
                    <xdr:row>1521</xdr:row>
                    <xdr:rowOff>47625</xdr:rowOff>
                  </from>
                  <to>
                    <xdr:col>10</xdr:col>
                    <xdr:colOff>0</xdr:colOff>
                    <xdr:row>1522</xdr:row>
                    <xdr:rowOff>47625</xdr:rowOff>
                  </to>
                </anchor>
              </controlPr>
            </control>
          </mc:Choice>
        </mc:AlternateContent>
        <mc:AlternateContent xmlns:mc="http://schemas.openxmlformats.org/markup-compatibility/2006">
          <mc:Choice Requires="x14">
            <control shapeId="16644" r:id="rId454" name="Button 3332">
              <controlPr locked="0" defaultSize="0" print="0" autoFill="0" autoPict="0" macro="[0]!Sheet1.deleteRow">
                <anchor moveWithCells="1" sizeWithCells="1">
                  <from>
                    <xdr:col>6</xdr:col>
                    <xdr:colOff>0</xdr:colOff>
                    <xdr:row>1522</xdr:row>
                    <xdr:rowOff>47625</xdr:rowOff>
                  </from>
                  <to>
                    <xdr:col>10</xdr:col>
                    <xdr:colOff>0</xdr:colOff>
                    <xdr:row>1523</xdr:row>
                    <xdr:rowOff>47625</xdr:rowOff>
                  </to>
                </anchor>
              </controlPr>
            </control>
          </mc:Choice>
        </mc:AlternateContent>
        <mc:AlternateContent xmlns:mc="http://schemas.openxmlformats.org/markup-compatibility/2006">
          <mc:Choice Requires="x14">
            <control shapeId="16645" r:id="rId455" name="Button 3333">
              <controlPr locked="0" defaultSize="0" print="0" autoFill="0" autoPict="0" macro="[0]!Sheet1.deleteRow">
                <anchor moveWithCells="1" sizeWithCells="1">
                  <from>
                    <xdr:col>6</xdr:col>
                    <xdr:colOff>0</xdr:colOff>
                    <xdr:row>1523</xdr:row>
                    <xdr:rowOff>47625</xdr:rowOff>
                  </from>
                  <to>
                    <xdr:col>10</xdr:col>
                    <xdr:colOff>0</xdr:colOff>
                    <xdr:row>1524</xdr:row>
                    <xdr:rowOff>47625</xdr:rowOff>
                  </to>
                </anchor>
              </controlPr>
            </control>
          </mc:Choice>
        </mc:AlternateContent>
        <mc:AlternateContent xmlns:mc="http://schemas.openxmlformats.org/markup-compatibility/2006">
          <mc:Choice Requires="x14">
            <control shapeId="16646" r:id="rId456" name="Button 3334">
              <controlPr locked="0" defaultSize="0" print="0" autoFill="0" autoPict="0" macro="[0]!Sheet1.deleteRow">
                <anchor moveWithCells="1" sizeWithCells="1">
                  <from>
                    <xdr:col>6</xdr:col>
                    <xdr:colOff>0</xdr:colOff>
                    <xdr:row>1524</xdr:row>
                    <xdr:rowOff>47625</xdr:rowOff>
                  </from>
                  <to>
                    <xdr:col>10</xdr:col>
                    <xdr:colOff>0</xdr:colOff>
                    <xdr:row>1525</xdr:row>
                    <xdr:rowOff>47625</xdr:rowOff>
                  </to>
                </anchor>
              </controlPr>
            </control>
          </mc:Choice>
        </mc:AlternateContent>
        <mc:AlternateContent xmlns:mc="http://schemas.openxmlformats.org/markup-compatibility/2006">
          <mc:Choice Requires="x14">
            <control shapeId="16666" r:id="rId457" name="Button 3354">
              <controlPr locked="0" defaultSize="0" print="0" autoFill="0" autoPict="0" macro="[0]!Sheet1.InsertNewTableRow">
                <anchor moveWithCells="1" sizeWithCells="1">
                  <from>
                    <xdr:col>6</xdr:col>
                    <xdr:colOff>0</xdr:colOff>
                    <xdr:row>1547</xdr:row>
                    <xdr:rowOff>95250</xdr:rowOff>
                  </from>
                  <to>
                    <xdr:col>10</xdr:col>
                    <xdr:colOff>0</xdr:colOff>
                    <xdr:row>1548</xdr:row>
                    <xdr:rowOff>85725</xdr:rowOff>
                  </to>
                </anchor>
              </controlPr>
            </control>
          </mc:Choice>
        </mc:AlternateContent>
        <mc:AlternateContent xmlns:mc="http://schemas.openxmlformats.org/markup-compatibility/2006">
          <mc:Choice Requires="x14">
            <control shapeId="16667" r:id="rId458" name="Button 3355">
              <controlPr locked="0" defaultSize="0" print="0" autoFill="0" autoPict="0" macro="[0]!Sheet1.deleteRow">
                <anchor moveWithCells="1" sizeWithCells="1">
                  <from>
                    <xdr:col>6</xdr:col>
                    <xdr:colOff>0</xdr:colOff>
                    <xdr:row>1548</xdr:row>
                    <xdr:rowOff>85725</xdr:rowOff>
                  </from>
                  <to>
                    <xdr:col>10</xdr:col>
                    <xdr:colOff>0</xdr:colOff>
                    <xdr:row>1549</xdr:row>
                    <xdr:rowOff>85725</xdr:rowOff>
                  </to>
                </anchor>
              </controlPr>
            </control>
          </mc:Choice>
        </mc:AlternateContent>
        <mc:AlternateContent xmlns:mc="http://schemas.openxmlformats.org/markup-compatibility/2006">
          <mc:Choice Requires="x14">
            <control shapeId="16668" r:id="rId459" name="Button 3356">
              <controlPr locked="0" defaultSize="0" print="0" autoFill="0" autoPict="0" macro="[0]!Sheet1.deleteProcedure">
                <anchor moveWithCells="1" sizeWithCells="1">
                  <from>
                    <xdr:col>6</xdr:col>
                    <xdr:colOff>0</xdr:colOff>
                    <xdr:row>1540</xdr:row>
                    <xdr:rowOff>104775</xdr:rowOff>
                  </from>
                  <to>
                    <xdr:col>10</xdr:col>
                    <xdr:colOff>0</xdr:colOff>
                    <xdr:row>1543</xdr:row>
                    <xdr:rowOff>19050</xdr:rowOff>
                  </to>
                </anchor>
              </controlPr>
            </control>
          </mc:Choice>
        </mc:AlternateContent>
        <mc:AlternateContent xmlns:mc="http://schemas.openxmlformats.org/markup-compatibility/2006">
          <mc:Choice Requires="x14">
            <control shapeId="16675" r:id="rId460" name="Button 3363">
              <controlPr locked="0" defaultSize="0" print="0" autoFill="0" autoPict="0" macro="[0]!Sheet1.deleteRow">
                <anchor moveWithCells="1" sizeWithCells="1">
                  <from>
                    <xdr:col>6</xdr:col>
                    <xdr:colOff>0</xdr:colOff>
                    <xdr:row>1538</xdr:row>
                    <xdr:rowOff>114300</xdr:rowOff>
                  </from>
                  <to>
                    <xdr:col>10</xdr:col>
                    <xdr:colOff>0</xdr:colOff>
                    <xdr:row>1539</xdr:row>
                    <xdr:rowOff>114300</xdr:rowOff>
                  </to>
                </anchor>
              </controlPr>
            </control>
          </mc:Choice>
        </mc:AlternateContent>
        <mc:AlternateContent xmlns:mc="http://schemas.openxmlformats.org/markup-compatibility/2006">
          <mc:Choice Requires="x14">
            <control shapeId="16676" r:id="rId461" name="Button 3364">
              <controlPr locked="0" defaultSize="0" print="0" autoFill="0" autoPict="0" macro="[0]!Sheet1.deleteRow">
                <anchor moveWithCells="1" sizeWithCells="1">
                  <from>
                    <xdr:col>6</xdr:col>
                    <xdr:colOff>0</xdr:colOff>
                    <xdr:row>1539</xdr:row>
                    <xdr:rowOff>114300</xdr:rowOff>
                  </from>
                  <to>
                    <xdr:col>10</xdr:col>
                    <xdr:colOff>0</xdr:colOff>
                    <xdr:row>1540</xdr:row>
                    <xdr:rowOff>104775</xdr:rowOff>
                  </to>
                </anchor>
              </controlPr>
            </control>
          </mc:Choice>
        </mc:AlternateContent>
        <mc:AlternateContent xmlns:mc="http://schemas.openxmlformats.org/markup-compatibility/2006">
          <mc:Choice Requires="x14">
            <control shapeId="16696" r:id="rId462" name="Button 3384">
              <controlPr locked="0" defaultSize="0" print="0" autoFill="0" autoPict="0" macro="[0]!Sheet1.InsertNewTableRow">
                <anchor moveWithCells="1" sizeWithCells="1">
                  <from>
                    <xdr:col>6</xdr:col>
                    <xdr:colOff>0</xdr:colOff>
                    <xdr:row>1560</xdr:row>
                    <xdr:rowOff>66675</xdr:rowOff>
                  </from>
                  <to>
                    <xdr:col>10</xdr:col>
                    <xdr:colOff>0</xdr:colOff>
                    <xdr:row>1561</xdr:row>
                    <xdr:rowOff>66675</xdr:rowOff>
                  </to>
                </anchor>
              </controlPr>
            </control>
          </mc:Choice>
        </mc:AlternateContent>
        <mc:AlternateContent xmlns:mc="http://schemas.openxmlformats.org/markup-compatibility/2006">
          <mc:Choice Requires="x14">
            <control shapeId="16697" r:id="rId463" name="Button 3385">
              <controlPr locked="0" defaultSize="0" print="0" autoFill="0" autoPict="0" macro="[0]!Sheet1.deleteRow">
                <anchor moveWithCells="1" sizeWithCells="1">
                  <from>
                    <xdr:col>6</xdr:col>
                    <xdr:colOff>0</xdr:colOff>
                    <xdr:row>1561</xdr:row>
                    <xdr:rowOff>66675</xdr:rowOff>
                  </from>
                  <to>
                    <xdr:col>10</xdr:col>
                    <xdr:colOff>0</xdr:colOff>
                    <xdr:row>1562</xdr:row>
                    <xdr:rowOff>57150</xdr:rowOff>
                  </to>
                </anchor>
              </controlPr>
            </control>
          </mc:Choice>
        </mc:AlternateContent>
        <mc:AlternateContent xmlns:mc="http://schemas.openxmlformats.org/markup-compatibility/2006">
          <mc:Choice Requires="x14">
            <control shapeId="16698" r:id="rId464" name="Button 3386">
              <controlPr locked="0" defaultSize="0" print="0" autoFill="0" autoPict="0" macro="[0]!Sheet1.deleteProcedure">
                <anchor moveWithCells="1" sizeWithCells="1">
                  <from>
                    <xdr:col>6</xdr:col>
                    <xdr:colOff>0</xdr:colOff>
                    <xdr:row>1553</xdr:row>
                    <xdr:rowOff>76200</xdr:rowOff>
                  </from>
                  <to>
                    <xdr:col>10</xdr:col>
                    <xdr:colOff>0</xdr:colOff>
                    <xdr:row>1555</xdr:row>
                    <xdr:rowOff>161925</xdr:rowOff>
                  </to>
                </anchor>
              </controlPr>
            </control>
          </mc:Choice>
        </mc:AlternateContent>
      </controls>
    </mc:Choice>
  </mc:AlternateContent>
  <tableParts count="79">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11976</v>
      </c>
      <c r="C1" s="16"/>
      <c r="D1" s="15" t="s">
        <v>1128</v>
      </c>
      <c r="E1" s="19"/>
      <c r="F1" s="16"/>
      <c r="G1" s="12" t="s">
        <v>7760</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17009</v>
      </c>
      <c r="L2" s="4" t="s">
        <v>15257</v>
      </c>
      <c r="N2" s="4" t="s">
        <v>15295</v>
      </c>
      <c r="P2" s="4" t="s">
        <v>18111</v>
      </c>
      <c r="Q2" s="25" t="s">
        <v>5087</v>
      </c>
      <c r="S2" s="4" t="s">
        <v>12272</v>
      </c>
      <c r="U2" s="4" t="s">
        <v>12984</v>
      </c>
    </row>
    <row r="3" spans="1:21" x14ac:dyDescent="0.2">
      <c r="A3" s="5" t="s">
        <v>1709</v>
      </c>
      <c r="B3" s="5" t="s">
        <v>1709</v>
      </c>
      <c r="C3" s="5" t="s">
        <v>8807</v>
      </c>
      <c r="D3" s="5" t="s">
        <v>1709</v>
      </c>
      <c r="E3" s="5" t="s">
        <v>8807</v>
      </c>
      <c r="F3" s="5" t="s">
        <v>3719</v>
      </c>
      <c r="G3" s="6" t="s">
        <v>3189</v>
      </c>
      <c r="H3" s="6" t="s">
        <v>7351</v>
      </c>
      <c r="I3" s="6" t="s">
        <v>13938</v>
      </c>
      <c r="J3" s="6" t="s">
        <v>13938</v>
      </c>
      <c r="L3" s="7" t="s">
        <v>1875</v>
      </c>
      <c r="N3" s="5" t="s">
        <v>8854</v>
      </c>
      <c r="P3" s="5" t="s">
        <v>5436</v>
      </c>
      <c r="Q3" s="5" t="s">
        <v>16988</v>
      </c>
      <c r="S3" s="11" t="s">
        <v>17798</v>
      </c>
      <c r="U3" s="5" t="s">
        <v>12550</v>
      </c>
    </row>
    <row r="4" spans="1:21" x14ac:dyDescent="0.2">
      <c r="A4" s="5" t="s">
        <v>8093</v>
      </c>
      <c r="B4" s="5" t="s">
        <v>1709</v>
      </c>
      <c r="C4" s="5" t="s">
        <v>12631</v>
      </c>
      <c r="D4" s="5" t="s">
        <v>1709</v>
      </c>
      <c r="E4" s="5" t="s">
        <v>8807</v>
      </c>
      <c r="F4" s="5" t="s">
        <v>4315</v>
      </c>
      <c r="G4" s="6" t="s">
        <v>3189</v>
      </c>
      <c r="H4" s="6" t="s">
        <v>7351</v>
      </c>
      <c r="I4" s="6" t="s">
        <v>13938</v>
      </c>
      <c r="J4" s="6" t="s">
        <v>841</v>
      </c>
      <c r="L4" s="7" t="s">
        <v>17483</v>
      </c>
      <c r="N4" s="5" t="s">
        <v>6033</v>
      </c>
      <c r="P4" s="5" t="s">
        <v>4869</v>
      </c>
      <c r="Q4" s="5" t="s">
        <v>10303</v>
      </c>
      <c r="S4" s="11" t="s">
        <v>6798</v>
      </c>
    </row>
    <row r="5" spans="1:21" x14ac:dyDescent="0.2">
      <c r="A5" s="5" t="s">
        <v>3189</v>
      </c>
      <c r="B5" s="5" t="s">
        <v>1709</v>
      </c>
      <c r="C5" s="5" t="s">
        <v>17757</v>
      </c>
      <c r="D5" s="5" t="s">
        <v>1709</v>
      </c>
      <c r="E5" s="5" t="s">
        <v>8807</v>
      </c>
      <c r="F5" s="5" t="s">
        <v>2914</v>
      </c>
      <c r="G5" s="6" t="s">
        <v>3189</v>
      </c>
      <c r="H5" s="6" t="s">
        <v>7351</v>
      </c>
      <c r="I5" s="6" t="s">
        <v>13938</v>
      </c>
      <c r="J5" s="6" t="s">
        <v>2581</v>
      </c>
      <c r="L5" s="7" t="s">
        <v>10170</v>
      </c>
      <c r="N5" s="5" t="s">
        <v>17854</v>
      </c>
      <c r="P5" s="5" t="s">
        <v>16748</v>
      </c>
      <c r="Q5" s="5" t="s">
        <v>14628</v>
      </c>
      <c r="S5" s="11" t="s">
        <v>15698</v>
      </c>
    </row>
    <row r="6" spans="1:21" x14ac:dyDescent="0.2">
      <c r="A6" s="5" t="s">
        <v>1492</v>
      </c>
      <c r="B6" s="5" t="s">
        <v>8093</v>
      </c>
      <c r="C6" s="5" t="s">
        <v>18173</v>
      </c>
      <c r="D6" s="5" t="s">
        <v>1709</v>
      </c>
      <c r="E6" s="5" t="s">
        <v>8807</v>
      </c>
      <c r="F6" s="5" t="s">
        <v>1675</v>
      </c>
      <c r="G6" s="6" t="s">
        <v>3189</v>
      </c>
      <c r="H6" s="6" t="s">
        <v>7351</v>
      </c>
      <c r="I6" s="6" t="s">
        <v>2568</v>
      </c>
      <c r="J6" s="6" t="s">
        <v>2568</v>
      </c>
      <c r="L6" s="5" t="s">
        <v>5889</v>
      </c>
      <c r="P6" s="5" t="s">
        <v>11825</v>
      </c>
      <c r="Q6" s="5" t="s">
        <v>10373</v>
      </c>
      <c r="S6" s="11" t="s">
        <v>6150</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11" t="s">
        <v>9448</v>
      </c>
    </row>
    <row r="8" spans="1:21" x14ac:dyDescent="0.2">
      <c r="A8" s="5" t="s">
        <v>5958</v>
      </c>
      <c r="B8" s="5" t="s">
        <v>8093</v>
      </c>
      <c r="C8" s="5" t="s">
        <v>5888</v>
      </c>
      <c r="D8" s="5" t="s">
        <v>1709</v>
      </c>
      <c r="E8" s="5" t="s">
        <v>8807</v>
      </c>
      <c r="F8" s="5" t="s">
        <v>13556</v>
      </c>
      <c r="G8" s="6" t="s">
        <v>3189</v>
      </c>
      <c r="H8" s="6" t="s">
        <v>7351</v>
      </c>
      <c r="I8" s="6" t="s">
        <v>6359</v>
      </c>
      <c r="J8" s="6" t="s">
        <v>4038</v>
      </c>
      <c r="L8" s="5" t="s">
        <v>4320</v>
      </c>
      <c r="P8" s="5" t="s">
        <v>9954</v>
      </c>
      <c r="Q8" s="5" t="s">
        <v>9610</v>
      </c>
      <c r="S8" s="11"/>
    </row>
    <row r="9" spans="1:21" x14ac:dyDescent="0.2">
      <c r="A9" s="5" t="s">
        <v>12507</v>
      </c>
      <c r="B9" s="5" t="s">
        <v>3189</v>
      </c>
      <c r="C9" s="5" t="s">
        <v>7351</v>
      </c>
      <c r="D9" s="5" t="s">
        <v>1709</v>
      </c>
      <c r="E9" s="5" t="s">
        <v>8807</v>
      </c>
      <c r="F9" s="5" t="s">
        <v>14111</v>
      </c>
      <c r="G9" s="6" t="s">
        <v>3189</v>
      </c>
      <c r="H9" s="6" t="s">
        <v>7351</v>
      </c>
      <c r="I9" s="6" t="s">
        <v>6877</v>
      </c>
      <c r="J9" s="6" t="s">
        <v>6877</v>
      </c>
      <c r="L9" s="7" t="s">
        <v>7198</v>
      </c>
      <c r="P9" s="5" t="s">
        <v>17161</v>
      </c>
      <c r="Q9" s="5" t="s">
        <v>2023</v>
      </c>
      <c r="S9" s="9"/>
    </row>
    <row r="10" spans="1:21" x14ac:dyDescent="0.2">
      <c r="A10" s="5" t="s">
        <v>17539</v>
      </c>
      <c r="B10" s="5" t="s">
        <v>3189</v>
      </c>
      <c r="C10" s="5" t="s">
        <v>10736</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13870</v>
      </c>
      <c r="L11" s="5" t="s">
        <v>11340</v>
      </c>
      <c r="P11" s="5" t="s">
        <v>5507</v>
      </c>
      <c r="Q11" s="5" t="s">
        <v>9559</v>
      </c>
    </row>
    <row r="12" spans="1:21" ht="22.5" x14ac:dyDescent="0.2">
      <c r="A12" s="5" t="s">
        <v>3080</v>
      </c>
      <c r="B12" s="5" t="s">
        <v>3189</v>
      </c>
      <c r="C12" s="5" t="s">
        <v>5430</v>
      </c>
      <c r="D12" s="5" t="s">
        <v>1709</v>
      </c>
      <c r="E12" s="5" t="s">
        <v>12631</v>
      </c>
      <c r="F12" s="5" t="s">
        <v>17503</v>
      </c>
      <c r="G12" s="6" t="s">
        <v>3189</v>
      </c>
      <c r="H12" s="6" t="s">
        <v>7351</v>
      </c>
      <c r="I12" s="6" t="s">
        <v>3661</v>
      </c>
      <c r="J12" s="6" t="s">
        <v>17127</v>
      </c>
      <c r="L12" s="5" t="s">
        <v>15036</v>
      </c>
      <c r="P12" s="5" t="s">
        <v>3812</v>
      </c>
      <c r="Q12" s="5" t="s">
        <v>14295</v>
      </c>
      <c r="S12" s="24"/>
    </row>
    <row r="13" spans="1:21" ht="22.5" x14ac:dyDescent="0.2">
      <c r="B13" s="5" t="s">
        <v>1492</v>
      </c>
      <c r="C13" s="5" t="s">
        <v>11525</v>
      </c>
      <c r="D13" s="5" t="s">
        <v>1709</v>
      </c>
      <c r="E13" s="5" t="s">
        <v>12631</v>
      </c>
      <c r="F13" s="5" t="s">
        <v>18403</v>
      </c>
      <c r="G13" s="6" t="s">
        <v>3189</v>
      </c>
      <c r="H13" s="6" t="s">
        <v>7351</v>
      </c>
      <c r="I13" s="6" t="s">
        <v>3661</v>
      </c>
      <c r="J13" s="6" t="s">
        <v>16864</v>
      </c>
      <c r="L13" s="7" t="s">
        <v>2518</v>
      </c>
      <c r="P13" s="5" t="s">
        <v>3807</v>
      </c>
      <c r="Q13" s="5" t="s">
        <v>4693</v>
      </c>
      <c r="S13" s="24"/>
    </row>
    <row r="14" spans="1:21" ht="22.5" x14ac:dyDescent="0.2">
      <c r="B14" s="5" t="s">
        <v>1492</v>
      </c>
      <c r="C14" s="5" t="s">
        <v>10527</v>
      </c>
      <c r="D14" s="5" t="s">
        <v>1709</v>
      </c>
      <c r="E14" s="5" t="s">
        <v>12631</v>
      </c>
      <c r="F14" s="5" t="s">
        <v>549</v>
      </c>
      <c r="G14" s="6" t="s">
        <v>3189</v>
      </c>
      <c r="H14" s="6" t="s">
        <v>7351</v>
      </c>
      <c r="I14" s="6" t="s">
        <v>3661</v>
      </c>
      <c r="J14" s="6" t="s">
        <v>16955</v>
      </c>
      <c r="L14" s="7" t="s">
        <v>17901</v>
      </c>
      <c r="P14" s="5" t="s">
        <v>15634</v>
      </c>
      <c r="Q14" s="5" t="s">
        <v>5293</v>
      </c>
    </row>
    <row r="15" spans="1:21" ht="22.5" x14ac:dyDescent="0.2">
      <c r="B15" s="5" t="s">
        <v>1492</v>
      </c>
      <c r="C15" s="5" t="s">
        <v>13974</v>
      </c>
      <c r="D15" s="5" t="s">
        <v>1709</v>
      </c>
      <c r="E15" s="5" t="s">
        <v>12631</v>
      </c>
      <c r="F15" s="5" t="s">
        <v>18116</v>
      </c>
      <c r="G15" s="6" t="s">
        <v>3189</v>
      </c>
      <c r="H15" s="6" t="s">
        <v>7351</v>
      </c>
      <c r="I15" s="6" t="s">
        <v>3661</v>
      </c>
      <c r="J15" s="6" t="s">
        <v>3661</v>
      </c>
      <c r="L15" s="7" t="s">
        <v>9398</v>
      </c>
      <c r="P15" s="5" t="s">
        <v>9900</v>
      </c>
      <c r="Q15" s="5" t="s">
        <v>7437</v>
      </c>
    </row>
    <row r="16" spans="1:21" x14ac:dyDescent="0.2">
      <c r="B16" s="5" t="s">
        <v>1492</v>
      </c>
      <c r="C16" s="5" t="s">
        <v>12134</v>
      </c>
      <c r="D16" s="5" t="s">
        <v>1709</v>
      </c>
      <c r="E16" s="5" t="s">
        <v>12631</v>
      </c>
      <c r="F16" s="5" t="s">
        <v>1018</v>
      </c>
      <c r="G16" s="6" t="s">
        <v>3189</v>
      </c>
      <c r="H16" s="6" t="s">
        <v>7351</v>
      </c>
      <c r="I16" s="6" t="s">
        <v>1382</v>
      </c>
      <c r="J16" s="6" t="s">
        <v>12910</v>
      </c>
      <c r="L16" s="7" t="s">
        <v>13089</v>
      </c>
      <c r="P16" s="5" t="s">
        <v>4865</v>
      </c>
      <c r="Q16" s="5" t="s">
        <v>13533</v>
      </c>
    </row>
    <row r="17" spans="2:17" x14ac:dyDescent="0.2">
      <c r="B17" s="5" t="s">
        <v>18355</v>
      </c>
      <c r="C17" s="5" t="s">
        <v>15160</v>
      </c>
      <c r="D17" s="5" t="s">
        <v>1709</v>
      </c>
      <c r="E17" s="5" t="s">
        <v>12631</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12631</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12631</v>
      </c>
      <c r="F19" s="5" t="s">
        <v>7245</v>
      </c>
      <c r="G19" s="6" t="s">
        <v>3189</v>
      </c>
      <c r="H19" s="6" t="s">
        <v>7351</v>
      </c>
      <c r="I19" s="6" t="s">
        <v>1382</v>
      </c>
      <c r="J19" s="6" t="s">
        <v>7227</v>
      </c>
      <c r="P19" s="5" t="s">
        <v>3808</v>
      </c>
      <c r="Q19" s="5" t="s">
        <v>17479</v>
      </c>
    </row>
    <row r="20" spans="2:17" x14ac:dyDescent="0.2">
      <c r="B20" s="5" t="s">
        <v>18355</v>
      </c>
      <c r="C20" s="5" t="s">
        <v>6673</v>
      </c>
      <c r="D20" s="5" t="s">
        <v>1709</v>
      </c>
      <c r="E20" s="5" t="s">
        <v>12631</v>
      </c>
      <c r="F20" s="5" t="s">
        <v>1623</v>
      </c>
      <c r="G20" s="6" t="s">
        <v>3189</v>
      </c>
      <c r="H20" s="6" t="s">
        <v>7351</v>
      </c>
      <c r="I20" s="6" t="s">
        <v>1382</v>
      </c>
      <c r="J20" s="6" t="s">
        <v>1382</v>
      </c>
      <c r="P20" s="5" t="s">
        <v>12956</v>
      </c>
      <c r="Q20" s="5" t="s">
        <v>18143</v>
      </c>
    </row>
    <row r="21" spans="2:17" ht="22.5" x14ac:dyDescent="0.2">
      <c r="B21" s="5" t="s">
        <v>5958</v>
      </c>
      <c r="C21" s="5" t="s">
        <v>2698</v>
      </c>
      <c r="D21" s="5" t="s">
        <v>1709</v>
      </c>
      <c r="E21" s="5" t="s">
        <v>17757</v>
      </c>
      <c r="F21" s="5" t="s">
        <v>4881</v>
      </c>
      <c r="G21" s="6" t="s">
        <v>3189</v>
      </c>
      <c r="H21" s="6" t="s">
        <v>10736</v>
      </c>
      <c r="I21" s="6" t="s">
        <v>11258</v>
      </c>
      <c r="J21" s="6" t="s">
        <v>5375</v>
      </c>
      <c r="P21" s="5" t="s">
        <v>305</v>
      </c>
      <c r="Q21" s="5" t="s">
        <v>13264</v>
      </c>
    </row>
    <row r="22" spans="2:17" ht="22.5" x14ac:dyDescent="0.2">
      <c r="B22" s="5" t="s">
        <v>5958</v>
      </c>
      <c r="C22" s="5" t="s">
        <v>5614</v>
      </c>
      <c r="D22" s="5" t="s">
        <v>1709</v>
      </c>
      <c r="E22" s="5" t="s">
        <v>17757</v>
      </c>
      <c r="F22" s="5" t="s">
        <v>46</v>
      </c>
      <c r="G22" s="6" t="s">
        <v>3189</v>
      </c>
      <c r="H22" s="6" t="s">
        <v>10736</v>
      </c>
      <c r="I22" s="6" t="s">
        <v>11258</v>
      </c>
      <c r="J22" s="6" t="s">
        <v>11258</v>
      </c>
      <c r="P22" s="5" t="s">
        <v>4443</v>
      </c>
      <c r="Q22" s="5" t="s">
        <v>17559</v>
      </c>
    </row>
    <row r="23" spans="2:17" ht="22.5" x14ac:dyDescent="0.2">
      <c r="B23" s="5" t="s">
        <v>5958</v>
      </c>
      <c r="C23" s="5" t="s">
        <v>18822</v>
      </c>
      <c r="D23" s="5" t="s">
        <v>1709</v>
      </c>
      <c r="E23" s="5" t="s">
        <v>17757</v>
      </c>
      <c r="F23" s="5" t="s">
        <v>13270</v>
      </c>
      <c r="G23" s="6" t="s">
        <v>3189</v>
      </c>
      <c r="H23" s="6" t="s">
        <v>10736</v>
      </c>
      <c r="I23" s="6" t="s">
        <v>5245</v>
      </c>
      <c r="J23" s="6" t="s">
        <v>16931</v>
      </c>
      <c r="P23" s="5" t="s">
        <v>1174</v>
      </c>
      <c r="Q23" s="5" t="s">
        <v>10020</v>
      </c>
    </row>
    <row r="24" spans="2:17" ht="22.5" x14ac:dyDescent="0.2">
      <c r="B24" s="5" t="s">
        <v>5958</v>
      </c>
      <c r="C24" s="5" t="s">
        <v>12705</v>
      </c>
      <c r="D24" s="5" t="s">
        <v>1709</v>
      </c>
      <c r="E24" s="5" t="s">
        <v>17757</v>
      </c>
      <c r="F24" s="5" t="s">
        <v>3364</v>
      </c>
      <c r="G24" s="6" t="s">
        <v>3189</v>
      </c>
      <c r="H24" s="6" t="s">
        <v>10736</v>
      </c>
      <c r="I24" s="6" t="s">
        <v>5245</v>
      </c>
      <c r="J24" s="6" t="s">
        <v>5245</v>
      </c>
      <c r="P24" s="5" t="s">
        <v>7453</v>
      </c>
      <c r="Q24" s="5" t="s">
        <v>6822</v>
      </c>
    </row>
    <row r="25" spans="2:17" ht="22.5" x14ac:dyDescent="0.2">
      <c r="B25" s="5" t="s">
        <v>12507</v>
      </c>
      <c r="C25" s="5" t="s">
        <v>3429</v>
      </c>
      <c r="D25" s="5" t="s">
        <v>8093</v>
      </c>
      <c r="E25" s="5" t="s">
        <v>18173</v>
      </c>
      <c r="F25" s="5" t="s">
        <v>1154</v>
      </c>
      <c r="G25" s="6" t="s">
        <v>3189</v>
      </c>
      <c r="H25" s="6" t="s">
        <v>10736</v>
      </c>
      <c r="I25" s="6" t="s">
        <v>15242</v>
      </c>
      <c r="J25" s="6" t="s">
        <v>15242</v>
      </c>
      <c r="P25" s="5" t="s">
        <v>4868</v>
      </c>
      <c r="Q25" s="5" t="s">
        <v>15648</v>
      </c>
    </row>
    <row r="26" spans="2:17" ht="22.5" x14ac:dyDescent="0.2">
      <c r="B26" s="5" t="s">
        <v>12507</v>
      </c>
      <c r="C26" s="5" t="s">
        <v>2459</v>
      </c>
      <c r="D26" s="5" t="s">
        <v>8093</v>
      </c>
      <c r="E26" s="5" t="s">
        <v>18173</v>
      </c>
      <c r="F26" s="5" t="s">
        <v>18783</v>
      </c>
      <c r="G26" s="6" t="s">
        <v>3189</v>
      </c>
      <c r="H26" s="6" t="s">
        <v>2813</v>
      </c>
      <c r="I26" s="6" t="s">
        <v>10848</v>
      </c>
      <c r="J26" s="6" t="s">
        <v>1028</v>
      </c>
      <c r="P26" s="5" t="s">
        <v>5733</v>
      </c>
      <c r="Q26" s="5" t="s">
        <v>1616</v>
      </c>
    </row>
    <row r="27" spans="2:17" ht="22.5" x14ac:dyDescent="0.2">
      <c r="B27" s="5" t="s">
        <v>17539</v>
      </c>
      <c r="C27" s="5" t="s">
        <v>7757</v>
      </c>
      <c r="D27" s="5" t="s">
        <v>8093</v>
      </c>
      <c r="E27" s="5" t="s">
        <v>18173</v>
      </c>
      <c r="F27" s="5" t="s">
        <v>5974</v>
      </c>
      <c r="G27" s="6" t="s">
        <v>3189</v>
      </c>
      <c r="H27" s="6" t="s">
        <v>2813</v>
      </c>
      <c r="I27" s="6" t="s">
        <v>10848</v>
      </c>
      <c r="J27" s="6" t="s">
        <v>10848</v>
      </c>
      <c r="P27" s="5" t="s">
        <v>9214</v>
      </c>
      <c r="Q27" s="5" t="s">
        <v>5078</v>
      </c>
    </row>
    <row r="28" spans="2:17" ht="22.5" x14ac:dyDescent="0.2">
      <c r="B28" s="5" t="s">
        <v>17539</v>
      </c>
      <c r="C28" s="5" t="s">
        <v>628</v>
      </c>
      <c r="D28" s="5" t="s">
        <v>8093</v>
      </c>
      <c r="E28" s="5" t="s">
        <v>18173</v>
      </c>
      <c r="F28" s="5" t="s">
        <v>18434</v>
      </c>
      <c r="G28" s="6" t="s">
        <v>3189</v>
      </c>
      <c r="H28" s="6" t="s">
        <v>2813</v>
      </c>
      <c r="I28" s="6" t="s">
        <v>10848</v>
      </c>
      <c r="J28" s="6" t="s">
        <v>5953</v>
      </c>
      <c r="P28" s="5" t="s">
        <v>12997</v>
      </c>
      <c r="Q28" s="5" t="s">
        <v>6740</v>
      </c>
    </row>
    <row r="29" spans="2:17" ht="22.5" x14ac:dyDescent="0.2">
      <c r="B29" s="5" t="s">
        <v>17539</v>
      </c>
      <c r="C29" s="5" t="s">
        <v>10723</v>
      </c>
      <c r="D29" s="5" t="s">
        <v>8093</v>
      </c>
      <c r="E29" s="5" t="s">
        <v>2599</v>
      </c>
      <c r="F29" s="5" t="s">
        <v>12130</v>
      </c>
      <c r="G29" s="6" t="s">
        <v>3189</v>
      </c>
      <c r="H29" s="6" t="s">
        <v>2813</v>
      </c>
      <c r="I29" s="6" t="s">
        <v>3122</v>
      </c>
      <c r="J29" s="6" t="s">
        <v>3122</v>
      </c>
      <c r="P29" s="5" t="s">
        <v>5198</v>
      </c>
      <c r="Q29" s="5" t="s">
        <v>4735</v>
      </c>
    </row>
    <row r="30" spans="2:17" ht="22.5" x14ac:dyDescent="0.2">
      <c r="B30" s="5" t="s">
        <v>16542</v>
      </c>
      <c r="C30" s="5" t="s">
        <v>9643</v>
      </c>
      <c r="D30" s="5" t="s">
        <v>8093</v>
      </c>
      <c r="E30" s="5" t="s">
        <v>2599</v>
      </c>
      <c r="F30" s="5" t="s">
        <v>5828</v>
      </c>
      <c r="G30" s="6" t="s">
        <v>3189</v>
      </c>
      <c r="H30" s="6" t="s">
        <v>2813</v>
      </c>
      <c r="I30" s="6" t="s">
        <v>3122</v>
      </c>
      <c r="J30" s="6" t="s">
        <v>15385</v>
      </c>
      <c r="P30" s="5" t="s">
        <v>11826</v>
      </c>
      <c r="Q30" s="5" t="s">
        <v>14110</v>
      </c>
    </row>
    <row r="31" spans="2:17" ht="22.5" x14ac:dyDescent="0.2">
      <c r="B31" s="5" t="s">
        <v>16542</v>
      </c>
      <c r="C31" s="5" t="s">
        <v>16564</v>
      </c>
      <c r="D31" s="5" t="s">
        <v>8093</v>
      </c>
      <c r="E31" s="5" t="s">
        <v>2599</v>
      </c>
      <c r="F31" s="5" t="s">
        <v>10374</v>
      </c>
      <c r="G31" s="6" t="s">
        <v>3189</v>
      </c>
      <c r="H31" s="6" t="s">
        <v>2813</v>
      </c>
      <c r="I31" s="6" t="s">
        <v>10950</v>
      </c>
      <c r="J31" s="6" t="s">
        <v>3383</v>
      </c>
      <c r="P31" s="5" t="s">
        <v>4982</v>
      </c>
      <c r="Q31" s="5" t="s">
        <v>3844</v>
      </c>
    </row>
    <row r="32" spans="2:17" ht="22.5" x14ac:dyDescent="0.2">
      <c r="B32" s="5" t="s">
        <v>16542</v>
      </c>
      <c r="C32" s="5" t="s">
        <v>8704</v>
      </c>
      <c r="D32" s="5" t="s">
        <v>8093</v>
      </c>
      <c r="E32" s="5" t="s">
        <v>5888</v>
      </c>
      <c r="F32" s="5" t="s">
        <v>1828</v>
      </c>
      <c r="G32" s="6" t="s">
        <v>3189</v>
      </c>
      <c r="H32" s="6" t="s">
        <v>2813</v>
      </c>
      <c r="I32" s="6" t="s">
        <v>10950</v>
      </c>
      <c r="J32" s="6" t="s">
        <v>4446</v>
      </c>
      <c r="P32" s="5" t="s">
        <v>4983</v>
      </c>
      <c r="Q32" s="5" t="s">
        <v>12282</v>
      </c>
    </row>
    <row r="33" spans="2:17" ht="22.5" x14ac:dyDescent="0.2">
      <c r="B33" s="5" t="s">
        <v>3080</v>
      </c>
      <c r="C33" s="5" t="s">
        <v>11111</v>
      </c>
      <c r="D33" s="5" t="s">
        <v>8093</v>
      </c>
      <c r="E33" s="5" t="s">
        <v>5888</v>
      </c>
      <c r="F33" s="5" t="s">
        <v>39</v>
      </c>
      <c r="G33" s="6" t="s">
        <v>3189</v>
      </c>
      <c r="H33" s="6" t="s">
        <v>2813</v>
      </c>
      <c r="I33" s="6" t="s">
        <v>10950</v>
      </c>
      <c r="J33" s="6" t="s">
        <v>10950</v>
      </c>
      <c r="P33" s="5" t="s">
        <v>12941</v>
      </c>
      <c r="Q33" s="5" t="s">
        <v>7578</v>
      </c>
    </row>
    <row r="34" spans="2:17" ht="22.5" x14ac:dyDescent="0.2">
      <c r="B34" s="5" t="s">
        <v>3080</v>
      </c>
      <c r="C34" s="5" t="s">
        <v>14449</v>
      </c>
      <c r="D34" s="5" t="s">
        <v>8093</v>
      </c>
      <c r="E34" s="5" t="s">
        <v>5888</v>
      </c>
      <c r="F34" s="5" t="s">
        <v>9708</v>
      </c>
      <c r="G34" s="6" t="s">
        <v>3189</v>
      </c>
      <c r="H34" s="6" t="s">
        <v>2813</v>
      </c>
      <c r="I34" s="6" t="s">
        <v>10950</v>
      </c>
      <c r="J34" s="6" t="s">
        <v>14032</v>
      </c>
      <c r="P34" s="5" t="s">
        <v>10942</v>
      </c>
      <c r="Q34" s="5" t="s">
        <v>7578</v>
      </c>
    </row>
    <row r="35" spans="2:17" ht="22.5" x14ac:dyDescent="0.2">
      <c r="D35" s="5" t="s">
        <v>8093</v>
      </c>
      <c r="E35" s="5" t="s">
        <v>5888</v>
      </c>
      <c r="F35" s="5" t="s">
        <v>13952</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12995</v>
      </c>
      <c r="J36" s="6" t="s">
        <v>12995</v>
      </c>
      <c r="P36" s="5" t="s">
        <v>17627</v>
      </c>
      <c r="Q36" s="5" t="s">
        <v>11115</v>
      </c>
    </row>
    <row r="37" spans="2:17" x14ac:dyDescent="0.2">
      <c r="D37" s="5" t="s">
        <v>3189</v>
      </c>
      <c r="E37" s="5" t="s">
        <v>7351</v>
      </c>
      <c r="F37" s="5" t="s">
        <v>13938</v>
      </c>
      <c r="G37" s="6" t="s">
        <v>3189</v>
      </c>
      <c r="H37" s="6" t="s">
        <v>5430</v>
      </c>
      <c r="I37" s="6" t="s">
        <v>8199</v>
      </c>
      <c r="J37" s="6" t="s">
        <v>8199</v>
      </c>
      <c r="P37" s="5" t="s">
        <v>3802</v>
      </c>
      <c r="Q37" s="5" t="s">
        <v>1780</v>
      </c>
    </row>
    <row r="38" spans="2:17" ht="22.5" x14ac:dyDescent="0.2">
      <c r="D38" s="5" t="s">
        <v>3189</v>
      </c>
      <c r="E38" s="5" t="s">
        <v>7351</v>
      </c>
      <c r="F38" s="5" t="s">
        <v>2568</v>
      </c>
      <c r="G38" s="6" t="s">
        <v>3189</v>
      </c>
      <c r="H38" s="6" t="s">
        <v>5430</v>
      </c>
      <c r="I38" s="6" t="s">
        <v>1527</v>
      </c>
      <c r="J38" s="6" t="s">
        <v>7897</v>
      </c>
      <c r="P38" s="5" t="s">
        <v>13048</v>
      </c>
      <c r="Q38" s="5" t="s">
        <v>8725</v>
      </c>
    </row>
    <row r="39" spans="2:17" ht="22.5" x14ac:dyDescent="0.2">
      <c r="D39" s="5" t="s">
        <v>3189</v>
      </c>
      <c r="E39" s="5" t="s">
        <v>7351</v>
      </c>
      <c r="F39" s="5" t="s">
        <v>6359</v>
      </c>
      <c r="G39" s="6" t="s">
        <v>3189</v>
      </c>
      <c r="H39" s="6" t="s">
        <v>5430</v>
      </c>
      <c r="I39" s="6" t="s">
        <v>1527</v>
      </c>
      <c r="J39" s="6" t="s">
        <v>7713</v>
      </c>
      <c r="P39" s="5" t="s">
        <v>12643</v>
      </c>
      <c r="Q39" s="5" t="s">
        <v>759</v>
      </c>
    </row>
    <row r="40" spans="2:17" ht="22.5" x14ac:dyDescent="0.2">
      <c r="D40" s="5" t="s">
        <v>3189</v>
      </c>
      <c r="E40" s="5" t="s">
        <v>7351</v>
      </c>
      <c r="F40" s="5" t="s">
        <v>4810</v>
      </c>
      <c r="G40" s="6" t="s">
        <v>3189</v>
      </c>
      <c r="H40" s="6" t="s">
        <v>5430</v>
      </c>
      <c r="I40" s="6" t="s">
        <v>1527</v>
      </c>
      <c r="J40" s="6" t="s">
        <v>18213</v>
      </c>
      <c r="P40" s="5" t="s">
        <v>4140</v>
      </c>
      <c r="Q40" s="5" t="s">
        <v>14141</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12134</v>
      </c>
      <c r="I42" s="6" t="s">
        <v>12134</v>
      </c>
      <c r="J42" s="6" t="s">
        <v>8377</v>
      </c>
      <c r="P42" s="5" t="s">
        <v>4283</v>
      </c>
      <c r="Q42" s="5" t="s">
        <v>8628</v>
      </c>
    </row>
    <row r="43" spans="2:17" x14ac:dyDescent="0.2">
      <c r="D43" s="5" t="s">
        <v>3189</v>
      </c>
      <c r="E43" s="5" t="s">
        <v>10736</v>
      </c>
      <c r="F43" s="5" t="s">
        <v>11258</v>
      </c>
      <c r="G43" s="6" t="s">
        <v>1492</v>
      </c>
      <c r="H43" s="6" t="s">
        <v>12134</v>
      </c>
      <c r="I43" s="6" t="s">
        <v>12134</v>
      </c>
      <c r="J43" s="6" t="s">
        <v>12134</v>
      </c>
      <c r="P43" s="5" t="s">
        <v>15808</v>
      </c>
      <c r="Q43" s="5" t="s">
        <v>7959</v>
      </c>
    </row>
    <row r="44" spans="2:17" x14ac:dyDescent="0.2">
      <c r="D44" s="5" t="s">
        <v>3189</v>
      </c>
      <c r="E44" s="5" t="s">
        <v>10736</v>
      </c>
      <c r="F44" s="5" t="s">
        <v>5245</v>
      </c>
      <c r="G44" s="6" t="s">
        <v>1492</v>
      </c>
      <c r="H44" s="6" t="s">
        <v>12134</v>
      </c>
      <c r="I44" s="6" t="s">
        <v>18774</v>
      </c>
      <c r="J44" s="6" t="s">
        <v>18774</v>
      </c>
      <c r="P44" s="9"/>
      <c r="Q44" s="11"/>
    </row>
    <row r="45" spans="2:17" x14ac:dyDescent="0.2">
      <c r="D45" s="5" t="s">
        <v>3189</v>
      </c>
      <c r="E45" s="5" t="s">
        <v>10736</v>
      </c>
      <c r="F45" s="5" t="s">
        <v>15242</v>
      </c>
      <c r="G45" s="6" t="s">
        <v>1492</v>
      </c>
      <c r="H45" s="6" t="s">
        <v>12134</v>
      </c>
      <c r="I45" s="6" t="s">
        <v>18774</v>
      </c>
      <c r="J45" s="6" t="s">
        <v>8975</v>
      </c>
      <c r="P45" s="9"/>
      <c r="Q45" s="11"/>
    </row>
    <row r="46" spans="2:17" ht="22.5" x14ac:dyDescent="0.2">
      <c r="D46" s="5" t="s">
        <v>3189</v>
      </c>
      <c r="E46" s="5" t="s">
        <v>2813</v>
      </c>
      <c r="F46" s="5" t="s">
        <v>10950</v>
      </c>
      <c r="G46" s="6" t="s">
        <v>1492</v>
      </c>
      <c r="H46" s="6" t="s">
        <v>12134</v>
      </c>
      <c r="I46" s="6" t="s">
        <v>10333</v>
      </c>
      <c r="J46" s="6" t="s">
        <v>12034</v>
      </c>
      <c r="P46" s="9"/>
      <c r="Q46" s="11"/>
    </row>
    <row r="47" spans="2:17" ht="22.5" x14ac:dyDescent="0.2">
      <c r="D47" s="5" t="s">
        <v>3189</v>
      </c>
      <c r="E47" s="5" t="s">
        <v>2813</v>
      </c>
      <c r="F47" s="5" t="s">
        <v>10848</v>
      </c>
      <c r="G47" s="6" t="s">
        <v>1492</v>
      </c>
      <c r="H47" s="6" t="s">
        <v>12134</v>
      </c>
      <c r="I47" s="6" t="s">
        <v>10333</v>
      </c>
      <c r="J47" s="6" t="s">
        <v>10333</v>
      </c>
      <c r="P47" s="9"/>
      <c r="Q47" s="11"/>
    </row>
    <row r="48" spans="2:17" ht="22.5" x14ac:dyDescent="0.2">
      <c r="D48" s="5" t="s">
        <v>3189</v>
      </c>
      <c r="E48" s="5" t="s">
        <v>2813</v>
      </c>
      <c r="F48" s="5" t="s">
        <v>3122</v>
      </c>
      <c r="G48" s="6" t="s">
        <v>1492</v>
      </c>
      <c r="H48" s="6" t="s">
        <v>12134</v>
      </c>
      <c r="I48" s="6" t="s">
        <v>10333</v>
      </c>
      <c r="J48" s="6" t="s">
        <v>1606</v>
      </c>
      <c r="P48" s="9"/>
      <c r="Q48" s="11"/>
    </row>
    <row r="49" spans="4:17" x14ac:dyDescent="0.2">
      <c r="D49" s="5" t="s">
        <v>3189</v>
      </c>
      <c r="E49" s="5" t="s">
        <v>2813</v>
      </c>
      <c r="F49" s="5" t="s">
        <v>15594</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8199</v>
      </c>
      <c r="G51" s="6" t="s">
        <v>1492</v>
      </c>
      <c r="H51" s="6" t="s">
        <v>13974</v>
      </c>
      <c r="I51" s="6" t="s">
        <v>8128</v>
      </c>
      <c r="J51" s="6" t="s">
        <v>8128</v>
      </c>
      <c r="P51" s="9"/>
      <c r="Q51" s="11"/>
    </row>
    <row r="52" spans="4:17" x14ac:dyDescent="0.2">
      <c r="D52" s="5" t="s">
        <v>3189</v>
      </c>
      <c r="E52" s="5" t="s">
        <v>5430</v>
      </c>
      <c r="F52" s="5" t="s">
        <v>12995</v>
      </c>
      <c r="G52" s="6" t="s">
        <v>1492</v>
      </c>
      <c r="H52" s="6" t="s">
        <v>13974</v>
      </c>
      <c r="I52" s="6" t="s">
        <v>8128</v>
      </c>
      <c r="J52" s="6" t="s">
        <v>16890</v>
      </c>
      <c r="P52" s="9"/>
      <c r="Q52" s="11"/>
    </row>
    <row r="53" spans="4:17" x14ac:dyDescent="0.2">
      <c r="D53" s="5" t="s">
        <v>1492</v>
      </c>
      <c r="E53" s="5" t="s">
        <v>11525</v>
      </c>
      <c r="F53" s="5" t="s">
        <v>1268</v>
      </c>
      <c r="G53" s="6" t="s">
        <v>1492</v>
      </c>
      <c r="H53" s="6" t="s">
        <v>13974</v>
      </c>
      <c r="I53" s="6" t="s">
        <v>14520</v>
      </c>
      <c r="J53" s="6" t="s">
        <v>17394</v>
      </c>
      <c r="P53" s="9"/>
      <c r="Q53" s="11"/>
    </row>
    <row r="54" spans="4:17" x14ac:dyDescent="0.2">
      <c r="D54" s="5" t="s">
        <v>1492</v>
      </c>
      <c r="E54" s="5" t="s">
        <v>11525</v>
      </c>
      <c r="F54" s="5" t="s">
        <v>6616</v>
      </c>
      <c r="G54" s="6" t="s">
        <v>1492</v>
      </c>
      <c r="H54" s="6" t="s">
        <v>13974</v>
      </c>
      <c r="I54" s="6" t="s">
        <v>14520</v>
      </c>
      <c r="J54" s="6" t="s">
        <v>14520</v>
      </c>
      <c r="P54" s="9"/>
      <c r="Q54" s="11"/>
    </row>
    <row r="55" spans="4:17" x14ac:dyDescent="0.2">
      <c r="D55" s="5" t="s">
        <v>1492</v>
      </c>
      <c r="E55" s="5" t="s">
        <v>11525</v>
      </c>
      <c r="F55" s="5" t="s">
        <v>6488</v>
      </c>
      <c r="G55" s="6" t="s">
        <v>1492</v>
      </c>
      <c r="H55" s="6" t="s">
        <v>13974</v>
      </c>
      <c r="I55" s="6" t="s">
        <v>14520</v>
      </c>
      <c r="J55" s="6" t="s">
        <v>4022</v>
      </c>
      <c r="P55" s="9"/>
      <c r="Q55" s="11"/>
    </row>
    <row r="56" spans="4:17" x14ac:dyDescent="0.2">
      <c r="D56" s="5" t="s">
        <v>1492</v>
      </c>
      <c r="E56" s="5" t="s">
        <v>10527</v>
      </c>
      <c r="F56" s="5" t="s">
        <v>18318</v>
      </c>
      <c r="G56" s="6" t="s">
        <v>1492</v>
      </c>
      <c r="H56" s="6" t="s">
        <v>13974</v>
      </c>
      <c r="I56" s="6" t="s">
        <v>14520</v>
      </c>
      <c r="J56" s="6" t="s">
        <v>17970</v>
      </c>
      <c r="P56" s="9"/>
      <c r="Q56" s="11"/>
    </row>
    <row r="57" spans="4:17" ht="22.5" x14ac:dyDescent="0.2">
      <c r="D57" s="5" t="s">
        <v>1492</v>
      </c>
      <c r="E57" s="5" t="s">
        <v>10527</v>
      </c>
      <c r="F57" s="5" t="s">
        <v>14981</v>
      </c>
      <c r="G57" s="6" t="s">
        <v>1492</v>
      </c>
      <c r="H57" s="6" t="s">
        <v>13974</v>
      </c>
      <c r="I57" s="6" t="s">
        <v>16865</v>
      </c>
      <c r="J57" s="6" t="s">
        <v>16865</v>
      </c>
      <c r="P57" s="9"/>
      <c r="Q57" s="11"/>
    </row>
    <row r="58" spans="4:17" x14ac:dyDescent="0.2">
      <c r="D58" s="5" t="s">
        <v>1492</v>
      </c>
      <c r="E58" s="5" t="s">
        <v>10527</v>
      </c>
      <c r="F58" s="5" t="s">
        <v>12424</v>
      </c>
      <c r="G58" s="6" t="s">
        <v>1492</v>
      </c>
      <c r="H58" s="6" t="s">
        <v>13974</v>
      </c>
      <c r="I58" s="6" t="s">
        <v>4085</v>
      </c>
      <c r="J58" s="6" t="s">
        <v>4085</v>
      </c>
      <c r="P58" s="9"/>
      <c r="Q58" s="11"/>
    </row>
    <row r="59" spans="4:17" ht="22.5" x14ac:dyDescent="0.2">
      <c r="D59" s="5" t="s">
        <v>1492</v>
      </c>
      <c r="E59" s="5" t="s">
        <v>13974</v>
      </c>
      <c r="F59" s="5" t="s">
        <v>8556</v>
      </c>
      <c r="G59" s="6" t="s">
        <v>1492</v>
      </c>
      <c r="H59" s="6" t="s">
        <v>13974</v>
      </c>
      <c r="I59" s="6" t="s">
        <v>8556</v>
      </c>
      <c r="J59" s="6" t="s">
        <v>8556</v>
      </c>
      <c r="P59" s="9"/>
      <c r="Q59" s="11"/>
    </row>
    <row r="60" spans="4:17" x14ac:dyDescent="0.2">
      <c r="D60" s="5" t="s">
        <v>1492</v>
      </c>
      <c r="E60" s="5" t="s">
        <v>13974</v>
      </c>
      <c r="F60" s="5" t="s">
        <v>8128</v>
      </c>
      <c r="G60" s="6" t="s">
        <v>1492</v>
      </c>
      <c r="H60" s="6" t="s">
        <v>13974</v>
      </c>
      <c r="I60" s="6" t="s">
        <v>18799</v>
      </c>
      <c r="J60" s="6" t="s">
        <v>18799</v>
      </c>
      <c r="P60" s="9"/>
      <c r="Q60" s="11"/>
    </row>
    <row r="61" spans="4:17" ht="22.5" x14ac:dyDescent="0.2">
      <c r="D61" s="5" t="s">
        <v>1492</v>
      </c>
      <c r="E61" s="5" t="s">
        <v>13974</v>
      </c>
      <c r="F61" s="5" t="s">
        <v>14520</v>
      </c>
      <c r="G61" s="6" t="s">
        <v>1492</v>
      </c>
      <c r="H61" s="6" t="s">
        <v>10527</v>
      </c>
      <c r="I61" s="6" t="s">
        <v>12424</v>
      </c>
      <c r="J61" s="6" t="s">
        <v>12424</v>
      </c>
      <c r="P61" s="9"/>
      <c r="Q61" s="11"/>
    </row>
    <row r="62" spans="4:17" ht="22.5" x14ac:dyDescent="0.2">
      <c r="D62" s="5" t="s">
        <v>1492</v>
      </c>
      <c r="E62" s="5" t="s">
        <v>13974</v>
      </c>
      <c r="F62" s="5" t="s">
        <v>16865</v>
      </c>
      <c r="G62" s="6" t="s">
        <v>1492</v>
      </c>
      <c r="H62" s="6" t="s">
        <v>10527</v>
      </c>
      <c r="I62" s="6" t="s">
        <v>18318</v>
      </c>
      <c r="J62" s="6" t="s">
        <v>18318</v>
      </c>
      <c r="P62" s="9"/>
      <c r="Q62" s="11"/>
    </row>
    <row r="63" spans="4:17" ht="22.5" x14ac:dyDescent="0.2">
      <c r="D63" s="5" t="s">
        <v>1492</v>
      </c>
      <c r="E63" s="5" t="s">
        <v>13974</v>
      </c>
      <c r="F63" s="5" t="s">
        <v>4085</v>
      </c>
      <c r="G63" s="6" t="s">
        <v>1492</v>
      </c>
      <c r="H63" s="6" t="s">
        <v>10527</v>
      </c>
      <c r="I63" s="6" t="s">
        <v>14981</v>
      </c>
      <c r="J63" s="6" t="s">
        <v>14981</v>
      </c>
      <c r="P63" s="9"/>
      <c r="Q63" s="11"/>
    </row>
    <row r="64" spans="4:17" x14ac:dyDescent="0.2">
      <c r="D64" s="5" t="s">
        <v>1492</v>
      </c>
      <c r="E64" s="5" t="s">
        <v>13974</v>
      </c>
      <c r="F64" s="5" t="s">
        <v>18799</v>
      </c>
      <c r="G64" s="6" t="s">
        <v>1492</v>
      </c>
      <c r="H64" s="6" t="s">
        <v>11525</v>
      </c>
      <c r="I64" s="6" t="s">
        <v>6616</v>
      </c>
      <c r="J64" s="6" t="s">
        <v>3280</v>
      </c>
      <c r="P64" s="9"/>
      <c r="Q64" s="11"/>
    </row>
    <row r="65" spans="4:17" x14ac:dyDescent="0.2">
      <c r="D65" s="5" t="s">
        <v>1492</v>
      </c>
      <c r="E65" s="5" t="s">
        <v>12134</v>
      </c>
      <c r="F65" s="5" t="s">
        <v>12134</v>
      </c>
      <c r="G65" s="6" t="s">
        <v>1492</v>
      </c>
      <c r="H65" s="6" t="s">
        <v>11525</v>
      </c>
      <c r="I65" s="6" t="s">
        <v>6616</v>
      </c>
      <c r="J65" s="6" t="s">
        <v>6616</v>
      </c>
      <c r="P65" s="9"/>
      <c r="Q65" s="11"/>
    </row>
    <row r="66" spans="4:17" x14ac:dyDescent="0.2">
      <c r="D66" s="5" t="s">
        <v>1492</v>
      </c>
      <c r="E66" s="5" t="s">
        <v>12134</v>
      </c>
      <c r="F66" s="5" t="s">
        <v>10333</v>
      </c>
      <c r="G66" s="6" t="s">
        <v>1492</v>
      </c>
      <c r="H66" s="6" t="s">
        <v>11525</v>
      </c>
      <c r="I66" s="6" t="s">
        <v>6616</v>
      </c>
      <c r="J66" s="6" t="s">
        <v>9904</v>
      </c>
      <c r="P66" s="9"/>
      <c r="Q66" s="11"/>
    </row>
    <row r="67" spans="4:17" x14ac:dyDescent="0.2">
      <c r="D67" s="5" t="s">
        <v>1492</v>
      </c>
      <c r="E67" s="5" t="s">
        <v>12134</v>
      </c>
      <c r="F67" s="5" t="s">
        <v>1517</v>
      </c>
      <c r="G67" s="6" t="s">
        <v>1492</v>
      </c>
      <c r="H67" s="6" t="s">
        <v>11525</v>
      </c>
      <c r="I67" s="6" t="s">
        <v>6616</v>
      </c>
      <c r="J67" s="6" t="s">
        <v>3747</v>
      </c>
      <c r="P67" s="9"/>
      <c r="Q67" s="11"/>
    </row>
    <row r="68" spans="4:17" x14ac:dyDescent="0.2">
      <c r="D68" s="5" t="s">
        <v>1492</v>
      </c>
      <c r="E68" s="5" t="s">
        <v>12134</v>
      </c>
      <c r="F68" s="5" t="s">
        <v>992</v>
      </c>
      <c r="G68" s="6" t="s">
        <v>1492</v>
      </c>
      <c r="H68" s="6" t="s">
        <v>11525</v>
      </c>
      <c r="I68" s="6" t="s">
        <v>6616</v>
      </c>
      <c r="J68" s="6" t="s">
        <v>15207</v>
      </c>
      <c r="P68" s="9"/>
      <c r="Q68" s="11"/>
    </row>
    <row r="69" spans="4:17" x14ac:dyDescent="0.2">
      <c r="D69" s="5" t="s">
        <v>1492</v>
      </c>
      <c r="E69" s="5" t="s">
        <v>12134</v>
      </c>
      <c r="F69" s="5" t="s">
        <v>18774</v>
      </c>
      <c r="G69" s="6" t="s">
        <v>1492</v>
      </c>
      <c r="H69" s="6" t="s">
        <v>11525</v>
      </c>
      <c r="I69" s="6" t="s">
        <v>6488</v>
      </c>
      <c r="J69" s="6" t="s">
        <v>14209</v>
      </c>
      <c r="P69" s="9"/>
      <c r="Q69" s="11"/>
    </row>
    <row r="70" spans="4:17" x14ac:dyDescent="0.2">
      <c r="D70" s="5" t="s">
        <v>18355</v>
      </c>
      <c r="E70" s="5" t="s">
        <v>15160</v>
      </c>
      <c r="F70" s="5" t="s">
        <v>15160</v>
      </c>
      <c r="G70" s="6" t="s">
        <v>1492</v>
      </c>
      <c r="H70" s="6" t="s">
        <v>11525</v>
      </c>
      <c r="I70" s="6" t="s">
        <v>6488</v>
      </c>
      <c r="J70" s="6" t="s">
        <v>14275</v>
      </c>
      <c r="P70" s="9"/>
      <c r="Q70" s="11"/>
    </row>
    <row r="71" spans="4:17" x14ac:dyDescent="0.2">
      <c r="D71" s="5" t="s">
        <v>18355</v>
      </c>
      <c r="E71" s="5" t="s">
        <v>15160</v>
      </c>
      <c r="F71" s="5" t="s">
        <v>7940</v>
      </c>
      <c r="G71" s="6" t="s">
        <v>1492</v>
      </c>
      <c r="H71" s="6" t="s">
        <v>11525</v>
      </c>
      <c r="I71" s="6" t="s">
        <v>6488</v>
      </c>
      <c r="J71" s="6" t="s">
        <v>6067</v>
      </c>
      <c r="P71" s="9"/>
      <c r="Q71" s="11"/>
    </row>
    <row r="72" spans="4:17" x14ac:dyDescent="0.2">
      <c r="D72" s="5" t="s">
        <v>18355</v>
      </c>
      <c r="E72" s="5" t="s">
        <v>15160</v>
      </c>
      <c r="F72" s="5" t="s">
        <v>16185</v>
      </c>
      <c r="G72" s="6" t="s">
        <v>1492</v>
      </c>
      <c r="H72" s="6" t="s">
        <v>11525</v>
      </c>
      <c r="I72" s="6" t="s">
        <v>6488</v>
      </c>
      <c r="J72" s="6" t="s">
        <v>6488</v>
      </c>
      <c r="P72" s="9"/>
      <c r="Q72" s="11"/>
    </row>
    <row r="73" spans="4:17" ht="22.5" x14ac:dyDescent="0.2">
      <c r="D73" s="5" t="s">
        <v>18355</v>
      </c>
      <c r="E73" s="5" t="s">
        <v>15160</v>
      </c>
      <c r="F73" s="5" t="s">
        <v>17637</v>
      </c>
      <c r="G73" s="6" t="s">
        <v>1492</v>
      </c>
      <c r="H73" s="6" t="s">
        <v>11525</v>
      </c>
      <c r="I73" s="6" t="s">
        <v>1268</v>
      </c>
      <c r="J73" s="6" t="s">
        <v>17132</v>
      </c>
      <c r="P73" s="9"/>
      <c r="Q73" s="11"/>
    </row>
    <row r="74" spans="4:17" ht="22.5" x14ac:dyDescent="0.2">
      <c r="D74" s="5" t="s">
        <v>18355</v>
      </c>
      <c r="E74" s="5" t="s">
        <v>15160</v>
      </c>
      <c r="F74" s="5" t="s">
        <v>15624</v>
      </c>
      <c r="G74" s="6" t="s">
        <v>1492</v>
      </c>
      <c r="H74" s="6" t="s">
        <v>11525</v>
      </c>
      <c r="I74" s="6" t="s">
        <v>1268</v>
      </c>
      <c r="J74" s="6" t="s">
        <v>13250</v>
      </c>
      <c r="P74" s="9"/>
      <c r="Q74" s="11"/>
    </row>
    <row r="75" spans="4:17" ht="22.5" x14ac:dyDescent="0.2">
      <c r="D75" s="5" t="s">
        <v>18355</v>
      </c>
      <c r="E75" s="5" t="s">
        <v>15160</v>
      </c>
      <c r="F75" s="5" t="s">
        <v>12498</v>
      </c>
      <c r="G75" s="6" t="s">
        <v>1492</v>
      </c>
      <c r="H75" s="6" t="s">
        <v>11525</v>
      </c>
      <c r="I75" s="6" t="s">
        <v>1268</v>
      </c>
      <c r="J75" s="6" t="s">
        <v>9785</v>
      </c>
      <c r="P75" s="9"/>
      <c r="Q75" s="11"/>
    </row>
    <row r="76" spans="4:17" ht="22.5" x14ac:dyDescent="0.2">
      <c r="D76" s="5" t="s">
        <v>18355</v>
      </c>
      <c r="E76" s="5" t="s">
        <v>15160</v>
      </c>
      <c r="F76" s="5" t="s">
        <v>457</v>
      </c>
      <c r="G76" s="6" t="s">
        <v>1492</v>
      </c>
      <c r="H76" s="6" t="s">
        <v>11525</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5155</v>
      </c>
      <c r="F78" s="5" t="s">
        <v>9102</v>
      </c>
      <c r="G78" s="6" t="s">
        <v>1709</v>
      </c>
      <c r="H78" s="6" t="s">
        <v>17757</v>
      </c>
      <c r="I78" s="6" t="s">
        <v>13270</v>
      </c>
      <c r="J78" s="6" t="s">
        <v>13270</v>
      </c>
      <c r="P78" s="9"/>
      <c r="Q78" s="11"/>
    </row>
    <row r="79" spans="4:17" ht="22.5" x14ac:dyDescent="0.2">
      <c r="D79" s="5" t="s">
        <v>18355</v>
      </c>
      <c r="E79" s="5" t="s">
        <v>5155</v>
      </c>
      <c r="F79" s="5" t="s">
        <v>15523</v>
      </c>
      <c r="G79" s="6" t="s">
        <v>1709</v>
      </c>
      <c r="H79" s="6" t="s">
        <v>17757</v>
      </c>
      <c r="I79" s="6" t="s">
        <v>13270</v>
      </c>
      <c r="J79" s="6" t="s">
        <v>13370</v>
      </c>
      <c r="P79" s="9"/>
      <c r="Q79" s="11"/>
    </row>
    <row r="80" spans="4:17" ht="22.5" x14ac:dyDescent="0.2">
      <c r="D80" s="5" t="s">
        <v>18355</v>
      </c>
      <c r="E80" s="5" t="s">
        <v>2170</v>
      </c>
      <c r="F80" s="5" t="s">
        <v>2170</v>
      </c>
      <c r="G80" s="6" t="s">
        <v>1709</v>
      </c>
      <c r="H80" s="6" t="s">
        <v>17757</v>
      </c>
      <c r="I80" s="6" t="s">
        <v>13270</v>
      </c>
      <c r="J80" s="6" t="s">
        <v>11511</v>
      </c>
      <c r="P80" s="9"/>
      <c r="Q80" s="11"/>
    </row>
    <row r="81" spans="4:17" ht="22.5" x14ac:dyDescent="0.2">
      <c r="D81" s="5" t="s">
        <v>18355</v>
      </c>
      <c r="E81" s="5" t="s">
        <v>2170</v>
      </c>
      <c r="F81" s="5" t="s">
        <v>9564</v>
      </c>
      <c r="G81" s="6" t="s">
        <v>1709</v>
      </c>
      <c r="H81" s="6" t="s">
        <v>17757</v>
      </c>
      <c r="I81" s="6" t="s">
        <v>13270</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6673</v>
      </c>
      <c r="F83" s="5" t="s">
        <v>51</v>
      </c>
      <c r="G83" s="6" t="s">
        <v>1709</v>
      </c>
      <c r="H83" s="6" t="s">
        <v>17757</v>
      </c>
      <c r="I83" s="6" t="s">
        <v>4881</v>
      </c>
      <c r="J83" s="6" t="s">
        <v>3916</v>
      </c>
      <c r="P83" s="9"/>
      <c r="Q83" s="11"/>
    </row>
    <row r="84" spans="4:17" x14ac:dyDescent="0.2">
      <c r="D84" s="5" t="s">
        <v>18355</v>
      </c>
      <c r="E84" s="5" t="s">
        <v>6673</v>
      </c>
      <c r="F84" s="5" t="s">
        <v>2410</v>
      </c>
      <c r="G84" s="6" t="s">
        <v>1709</v>
      </c>
      <c r="H84" s="6" t="s">
        <v>17757</v>
      </c>
      <c r="I84" s="6" t="s">
        <v>4881</v>
      </c>
      <c r="J84" s="6" t="s">
        <v>1684</v>
      </c>
      <c r="P84" s="9"/>
      <c r="Q84" s="11"/>
    </row>
    <row r="85" spans="4:17" x14ac:dyDescent="0.2">
      <c r="D85" s="5" t="s">
        <v>18355</v>
      </c>
      <c r="E85" s="5" t="s">
        <v>6673</v>
      </c>
      <c r="F85" s="5" t="s">
        <v>9652</v>
      </c>
      <c r="G85" s="6" t="s">
        <v>1709</v>
      </c>
      <c r="H85" s="6" t="s">
        <v>17757</v>
      </c>
      <c r="I85" s="6" t="s">
        <v>4881</v>
      </c>
      <c r="J85" s="6" t="s">
        <v>5557</v>
      </c>
      <c r="P85" s="9"/>
      <c r="Q85" s="11"/>
    </row>
    <row r="86" spans="4:17" x14ac:dyDescent="0.2">
      <c r="D86" s="5" t="s">
        <v>18355</v>
      </c>
      <c r="E86" s="5" t="s">
        <v>6673</v>
      </c>
      <c r="F86" s="5" t="s">
        <v>12891</v>
      </c>
      <c r="G86" s="6" t="s">
        <v>1709</v>
      </c>
      <c r="H86" s="6" t="s">
        <v>17757</v>
      </c>
      <c r="I86" s="6" t="s">
        <v>4881</v>
      </c>
      <c r="J86" s="6" t="s">
        <v>4685</v>
      </c>
      <c r="P86" s="9"/>
      <c r="Q86" s="11"/>
    </row>
    <row r="87" spans="4:17" x14ac:dyDescent="0.2">
      <c r="D87" s="5" t="s">
        <v>18355</v>
      </c>
      <c r="E87" s="5" t="s">
        <v>6673</v>
      </c>
      <c r="F87" s="5" t="s">
        <v>868</v>
      </c>
      <c r="G87" s="6" t="s">
        <v>1709</v>
      </c>
      <c r="H87" s="6" t="s">
        <v>17757</v>
      </c>
      <c r="I87" s="6" t="s">
        <v>4881</v>
      </c>
      <c r="J87" s="6" t="s">
        <v>10748</v>
      </c>
      <c r="P87" s="9"/>
      <c r="Q87" s="11"/>
    </row>
    <row r="88" spans="4:17" x14ac:dyDescent="0.2">
      <c r="D88" s="5" t="s">
        <v>18355</v>
      </c>
      <c r="E88" s="5" t="s">
        <v>6673</v>
      </c>
      <c r="F88" s="5" t="s">
        <v>14655</v>
      </c>
      <c r="G88" s="6" t="s">
        <v>1709</v>
      </c>
      <c r="H88" s="6" t="s">
        <v>17757</v>
      </c>
      <c r="I88" s="6" t="s">
        <v>4881</v>
      </c>
      <c r="J88" s="6" t="s">
        <v>18323</v>
      </c>
      <c r="P88" s="9"/>
      <c r="Q88" s="11"/>
    </row>
    <row r="89" spans="4:17" x14ac:dyDescent="0.2">
      <c r="D89" s="5" t="s">
        <v>18355</v>
      </c>
      <c r="E89" s="5" t="s">
        <v>6673</v>
      </c>
      <c r="F89" s="5" t="s">
        <v>12422</v>
      </c>
      <c r="G89" s="6" t="s">
        <v>1709</v>
      </c>
      <c r="H89" s="6" t="s">
        <v>17757</v>
      </c>
      <c r="I89" s="6" t="s">
        <v>4881</v>
      </c>
      <c r="J89" s="6" t="s">
        <v>4881</v>
      </c>
      <c r="P89" s="9"/>
      <c r="Q89" s="11"/>
    </row>
    <row r="90" spans="4:17" x14ac:dyDescent="0.2">
      <c r="D90" s="5" t="s">
        <v>18355</v>
      </c>
      <c r="E90" s="5" t="s">
        <v>6673</v>
      </c>
      <c r="F90" s="5" t="s">
        <v>11179</v>
      </c>
      <c r="G90" s="6" t="s">
        <v>1709</v>
      </c>
      <c r="H90" s="6" t="s">
        <v>17757</v>
      </c>
      <c r="I90" s="6" t="s">
        <v>4881</v>
      </c>
      <c r="J90" s="6" t="s">
        <v>6599</v>
      </c>
      <c r="P90" s="9"/>
      <c r="Q90" s="11"/>
    </row>
    <row r="91" spans="4:17" x14ac:dyDescent="0.2">
      <c r="D91" s="5" t="s">
        <v>18355</v>
      </c>
      <c r="E91" s="5" t="s">
        <v>6673</v>
      </c>
      <c r="F91" s="5" t="s">
        <v>8008</v>
      </c>
      <c r="G91" s="6" t="s">
        <v>1709</v>
      </c>
      <c r="H91" s="6" t="s">
        <v>17757</v>
      </c>
      <c r="I91" s="6" t="s">
        <v>4881</v>
      </c>
      <c r="J91" s="6" t="s">
        <v>10710</v>
      </c>
      <c r="P91" s="9"/>
      <c r="Q91" s="11"/>
    </row>
    <row r="92" spans="4:17" x14ac:dyDescent="0.2">
      <c r="D92" s="5" t="s">
        <v>18355</v>
      </c>
      <c r="E92" s="5" t="s">
        <v>6673</v>
      </c>
      <c r="F92" s="5" t="s">
        <v>2227</v>
      </c>
      <c r="G92" s="6" t="s">
        <v>1709</v>
      </c>
      <c r="H92" s="6" t="s">
        <v>12631</v>
      </c>
      <c r="I92" s="6" t="s">
        <v>18403</v>
      </c>
      <c r="J92" s="6" t="s">
        <v>18403</v>
      </c>
      <c r="P92" s="9"/>
      <c r="Q92" s="11"/>
    </row>
    <row r="93" spans="4:17" x14ac:dyDescent="0.2">
      <c r="D93" s="5" t="s">
        <v>5958</v>
      </c>
      <c r="E93" s="5" t="s">
        <v>2698</v>
      </c>
      <c r="F93" s="5" t="s">
        <v>11266</v>
      </c>
      <c r="G93" s="6" t="s">
        <v>1709</v>
      </c>
      <c r="H93" s="6" t="s">
        <v>12631</v>
      </c>
      <c r="I93" s="6" t="s">
        <v>18403</v>
      </c>
      <c r="J93" s="6" t="s">
        <v>17165</v>
      </c>
      <c r="P93" s="9"/>
      <c r="Q93" s="11"/>
    </row>
    <row r="94" spans="4:17" x14ac:dyDescent="0.2">
      <c r="D94" s="5" t="s">
        <v>5958</v>
      </c>
      <c r="E94" s="5" t="s">
        <v>2698</v>
      </c>
      <c r="F94" s="5" t="s">
        <v>7099</v>
      </c>
      <c r="G94" s="6" t="s">
        <v>1709</v>
      </c>
      <c r="H94" s="6" t="s">
        <v>12631</v>
      </c>
      <c r="I94" s="6" t="s">
        <v>549</v>
      </c>
      <c r="J94" s="6" t="s">
        <v>549</v>
      </c>
      <c r="P94" s="9"/>
      <c r="Q94" s="11"/>
    </row>
    <row r="95" spans="4:17" x14ac:dyDescent="0.2">
      <c r="D95" s="5" t="s">
        <v>5958</v>
      </c>
      <c r="E95" s="5" t="s">
        <v>2698</v>
      </c>
      <c r="F95" s="5" t="s">
        <v>15448</v>
      </c>
      <c r="G95" s="6" t="s">
        <v>1709</v>
      </c>
      <c r="H95" s="6" t="s">
        <v>12631</v>
      </c>
      <c r="I95" s="6" t="s">
        <v>18116</v>
      </c>
      <c r="J95" s="6" t="s">
        <v>18116</v>
      </c>
      <c r="P95" s="9"/>
      <c r="Q95" s="11"/>
    </row>
    <row r="96" spans="4:17" x14ac:dyDescent="0.2">
      <c r="D96" s="5" t="s">
        <v>5958</v>
      </c>
      <c r="E96" s="5" t="s">
        <v>2698</v>
      </c>
      <c r="F96" s="5" t="s">
        <v>4288</v>
      </c>
      <c r="G96" s="6" t="s">
        <v>1709</v>
      </c>
      <c r="H96" s="6" t="s">
        <v>12631</v>
      </c>
      <c r="I96" s="6" t="s">
        <v>1018</v>
      </c>
      <c r="J96" s="6" t="s">
        <v>1018</v>
      </c>
      <c r="P96" s="9"/>
      <c r="Q96" s="11"/>
    </row>
    <row r="97" spans="4:17" x14ac:dyDescent="0.2">
      <c r="D97" s="5" t="s">
        <v>5958</v>
      </c>
      <c r="E97" s="5" t="s">
        <v>2698</v>
      </c>
      <c r="F97" s="5" t="s">
        <v>12928</v>
      </c>
      <c r="G97" s="6" t="s">
        <v>1709</v>
      </c>
      <c r="H97" s="6" t="s">
        <v>12631</v>
      </c>
      <c r="I97" s="6" t="s">
        <v>1018</v>
      </c>
      <c r="J97" s="6" t="s">
        <v>12251</v>
      </c>
      <c r="P97" s="9"/>
      <c r="Q97" s="11"/>
    </row>
    <row r="98" spans="4:17" x14ac:dyDescent="0.2">
      <c r="D98" s="5" t="s">
        <v>5958</v>
      </c>
      <c r="E98" s="5" t="s">
        <v>2698</v>
      </c>
      <c r="F98" s="5" t="s">
        <v>4564</v>
      </c>
      <c r="G98" s="6" t="s">
        <v>1709</v>
      </c>
      <c r="H98" s="6" t="s">
        <v>12631</v>
      </c>
      <c r="I98" s="6" t="s">
        <v>4048</v>
      </c>
      <c r="J98" s="6" t="s">
        <v>9412</v>
      </c>
      <c r="P98" s="9"/>
      <c r="Q98" s="11"/>
    </row>
    <row r="99" spans="4:17" ht="22.5" x14ac:dyDescent="0.2">
      <c r="D99" s="5" t="s">
        <v>5958</v>
      </c>
      <c r="E99" s="5" t="s">
        <v>2698</v>
      </c>
      <c r="F99" s="5" t="s">
        <v>1400</v>
      </c>
      <c r="G99" s="6" t="s">
        <v>1709</v>
      </c>
      <c r="H99" s="6" t="s">
        <v>12631</v>
      </c>
      <c r="I99" s="6" t="s">
        <v>4048</v>
      </c>
      <c r="J99" s="6" t="s">
        <v>9984</v>
      </c>
      <c r="P99" s="9"/>
      <c r="Q99" s="11"/>
    </row>
    <row r="100" spans="4:17" x14ac:dyDescent="0.2">
      <c r="D100" s="5" t="s">
        <v>5958</v>
      </c>
      <c r="E100" s="5" t="s">
        <v>2698</v>
      </c>
      <c r="F100" s="5" t="s">
        <v>10379</v>
      </c>
      <c r="G100" s="6" t="s">
        <v>1709</v>
      </c>
      <c r="H100" s="6" t="s">
        <v>12631</v>
      </c>
      <c r="I100" s="6" t="s">
        <v>4048</v>
      </c>
      <c r="J100" s="6" t="s">
        <v>12502</v>
      </c>
      <c r="P100" s="9"/>
      <c r="Q100" s="11"/>
    </row>
    <row r="101" spans="4:17" x14ac:dyDescent="0.2">
      <c r="D101" s="5" t="s">
        <v>5958</v>
      </c>
      <c r="E101" s="5" t="s">
        <v>2698</v>
      </c>
      <c r="F101" s="5" t="s">
        <v>10073</v>
      </c>
      <c r="G101" s="6" t="s">
        <v>1709</v>
      </c>
      <c r="H101" s="6" t="s">
        <v>12631</v>
      </c>
      <c r="I101" s="6" t="s">
        <v>4048</v>
      </c>
      <c r="J101" s="6" t="s">
        <v>4048</v>
      </c>
      <c r="P101" s="9"/>
      <c r="Q101" s="11"/>
    </row>
    <row r="102" spans="4:17" ht="22.5" x14ac:dyDescent="0.2">
      <c r="D102" s="5" t="s">
        <v>5958</v>
      </c>
      <c r="E102" s="5" t="s">
        <v>2698</v>
      </c>
      <c r="F102" s="5" t="s">
        <v>11008</v>
      </c>
      <c r="G102" s="6" t="s">
        <v>1709</v>
      </c>
      <c r="H102" s="6" t="s">
        <v>12631</v>
      </c>
      <c r="I102" s="6" t="s">
        <v>17503</v>
      </c>
      <c r="J102" s="6" t="s">
        <v>5828</v>
      </c>
      <c r="P102" s="9"/>
      <c r="Q102" s="11"/>
    </row>
    <row r="103" spans="4:17" ht="22.5" x14ac:dyDescent="0.2">
      <c r="D103" s="5" t="s">
        <v>5958</v>
      </c>
      <c r="E103" s="5" t="s">
        <v>2698</v>
      </c>
      <c r="F103" s="5" t="s">
        <v>5542</v>
      </c>
      <c r="G103" s="6" t="s">
        <v>1709</v>
      </c>
      <c r="H103" s="6" t="s">
        <v>12631</v>
      </c>
      <c r="I103" s="6" t="s">
        <v>17503</v>
      </c>
      <c r="J103" s="6" t="s">
        <v>17503</v>
      </c>
      <c r="P103" s="9"/>
      <c r="Q103" s="11"/>
    </row>
    <row r="104" spans="4:17" ht="22.5" x14ac:dyDescent="0.2">
      <c r="D104" s="5" t="s">
        <v>5958</v>
      </c>
      <c r="E104" s="5" t="s">
        <v>5614</v>
      </c>
      <c r="F104" s="5" t="s">
        <v>12132</v>
      </c>
      <c r="G104" s="6" t="s">
        <v>1709</v>
      </c>
      <c r="H104" s="6" t="s">
        <v>12631</v>
      </c>
      <c r="I104" s="6" t="s">
        <v>17503</v>
      </c>
      <c r="J104" s="6" t="s">
        <v>16577</v>
      </c>
      <c r="P104" s="9"/>
      <c r="Q104" s="11"/>
    </row>
    <row r="105" spans="4:17" x14ac:dyDescent="0.2">
      <c r="D105" s="5" t="s">
        <v>5958</v>
      </c>
      <c r="E105" s="5" t="s">
        <v>5614</v>
      </c>
      <c r="F105" s="5" t="s">
        <v>14256</v>
      </c>
      <c r="G105" s="6" t="s">
        <v>1709</v>
      </c>
      <c r="H105" s="6" t="s">
        <v>12631</v>
      </c>
      <c r="I105" s="6" t="s">
        <v>2292</v>
      </c>
      <c r="J105" s="6" t="s">
        <v>4423</v>
      </c>
      <c r="P105" s="9"/>
      <c r="Q105" s="11"/>
    </row>
    <row r="106" spans="4:17" x14ac:dyDescent="0.2">
      <c r="D106" s="5" t="s">
        <v>5958</v>
      </c>
      <c r="E106" s="5" t="s">
        <v>5614</v>
      </c>
      <c r="F106" s="5" t="s">
        <v>7319</v>
      </c>
      <c r="G106" s="6" t="s">
        <v>1709</v>
      </c>
      <c r="H106" s="6" t="s">
        <v>12631</v>
      </c>
      <c r="I106" s="6" t="s">
        <v>2292</v>
      </c>
      <c r="J106" s="6" t="s">
        <v>5326</v>
      </c>
      <c r="P106" s="9"/>
      <c r="Q106" s="11"/>
    </row>
    <row r="107" spans="4:17" x14ac:dyDescent="0.2">
      <c r="D107" s="5" t="s">
        <v>5958</v>
      </c>
      <c r="E107" s="5" t="s">
        <v>5614</v>
      </c>
      <c r="F107" s="5" t="s">
        <v>5656</v>
      </c>
      <c r="G107" s="6" t="s">
        <v>1709</v>
      </c>
      <c r="H107" s="6" t="s">
        <v>12631</v>
      </c>
      <c r="I107" s="6" t="s">
        <v>2292</v>
      </c>
      <c r="J107" s="6" t="s">
        <v>2292</v>
      </c>
      <c r="P107" s="9"/>
      <c r="Q107" s="11"/>
    </row>
    <row r="108" spans="4:17" x14ac:dyDescent="0.2">
      <c r="D108" s="5" t="s">
        <v>5958</v>
      </c>
      <c r="E108" s="5" t="s">
        <v>5614</v>
      </c>
      <c r="F108" s="5" t="s">
        <v>13097</v>
      </c>
      <c r="G108" s="6" t="s">
        <v>1709</v>
      </c>
      <c r="H108" s="6" t="s">
        <v>12631</v>
      </c>
      <c r="I108" s="6" t="s">
        <v>7245</v>
      </c>
      <c r="J108" s="6" t="s">
        <v>11374</v>
      </c>
      <c r="P108" s="9"/>
      <c r="Q108" s="11"/>
    </row>
    <row r="109" spans="4:17" x14ac:dyDescent="0.2">
      <c r="D109" s="5" t="s">
        <v>5958</v>
      </c>
      <c r="E109" s="5" t="s">
        <v>18822</v>
      </c>
      <c r="F109" s="5" t="s">
        <v>18822</v>
      </c>
      <c r="G109" s="6" t="s">
        <v>1709</v>
      </c>
      <c r="H109" s="6" t="s">
        <v>12631</v>
      </c>
      <c r="I109" s="6" t="s">
        <v>7245</v>
      </c>
      <c r="J109" s="6" t="s">
        <v>6866</v>
      </c>
      <c r="P109" s="9"/>
      <c r="Q109" s="11"/>
    </row>
    <row r="110" spans="4:17" x14ac:dyDescent="0.2">
      <c r="D110" s="5" t="s">
        <v>5958</v>
      </c>
      <c r="E110" s="5" t="s">
        <v>18822</v>
      </c>
      <c r="F110" s="5" t="s">
        <v>10494</v>
      </c>
      <c r="G110" s="6" t="s">
        <v>1709</v>
      </c>
      <c r="H110" s="6" t="s">
        <v>12631</v>
      </c>
      <c r="I110" s="6" t="s">
        <v>7245</v>
      </c>
      <c r="J110" s="6" t="s">
        <v>9771</v>
      </c>
      <c r="P110" s="9"/>
      <c r="Q110" s="11"/>
    </row>
    <row r="111" spans="4:17" x14ac:dyDescent="0.2">
      <c r="D111" s="5" t="s">
        <v>5958</v>
      </c>
      <c r="E111" s="5" t="s">
        <v>12705</v>
      </c>
      <c r="F111" s="5" t="s">
        <v>5605</v>
      </c>
      <c r="G111" s="6" t="s">
        <v>1709</v>
      </c>
      <c r="H111" s="6" t="s">
        <v>12631</v>
      </c>
      <c r="I111" s="6" t="s">
        <v>7245</v>
      </c>
      <c r="J111" s="6" t="s">
        <v>7245</v>
      </c>
      <c r="P111" s="9"/>
      <c r="Q111" s="11"/>
    </row>
    <row r="112" spans="4:17" x14ac:dyDescent="0.2">
      <c r="D112" s="5" t="s">
        <v>5958</v>
      </c>
      <c r="E112" s="5" t="s">
        <v>12705</v>
      </c>
      <c r="F112" s="5" t="s">
        <v>11023</v>
      </c>
      <c r="G112" s="6" t="s">
        <v>1709</v>
      </c>
      <c r="H112" s="6" t="s">
        <v>12631</v>
      </c>
      <c r="I112" s="6" t="s">
        <v>1623</v>
      </c>
      <c r="J112" s="6" t="s">
        <v>1623</v>
      </c>
      <c r="P112" s="9"/>
      <c r="Q112" s="11"/>
    </row>
    <row r="113" spans="4:17" x14ac:dyDescent="0.2">
      <c r="D113" s="5" t="s">
        <v>5958</v>
      </c>
      <c r="E113" s="5" t="s">
        <v>12705</v>
      </c>
      <c r="F113" s="5" t="s">
        <v>10763</v>
      </c>
      <c r="G113" s="6" t="s">
        <v>1709</v>
      </c>
      <c r="H113" s="6" t="s">
        <v>8807</v>
      </c>
      <c r="I113" s="6" t="s">
        <v>1675</v>
      </c>
      <c r="J113" s="6" t="s">
        <v>194</v>
      </c>
      <c r="P113" s="9"/>
      <c r="Q113" s="11"/>
    </row>
    <row r="114" spans="4:17" x14ac:dyDescent="0.2">
      <c r="D114" s="5" t="s">
        <v>5958</v>
      </c>
      <c r="E114" s="5" t="s">
        <v>12705</v>
      </c>
      <c r="F114" s="5" t="s">
        <v>14793</v>
      </c>
      <c r="G114" s="6" t="s">
        <v>1709</v>
      </c>
      <c r="H114" s="6" t="s">
        <v>8807</v>
      </c>
      <c r="I114" s="6" t="s">
        <v>1675</v>
      </c>
      <c r="J114" s="6" t="s">
        <v>1675</v>
      </c>
      <c r="P114" s="9"/>
      <c r="Q114" s="11"/>
    </row>
    <row r="115" spans="4:17" x14ac:dyDescent="0.2">
      <c r="D115" s="5" t="s">
        <v>5958</v>
      </c>
      <c r="E115" s="5" t="s">
        <v>12705</v>
      </c>
      <c r="F115" s="5" t="s">
        <v>11955</v>
      </c>
      <c r="G115" s="6" t="s">
        <v>1709</v>
      </c>
      <c r="H115" s="6" t="s">
        <v>8807</v>
      </c>
      <c r="I115" s="6" t="s">
        <v>1675</v>
      </c>
      <c r="J115" s="6" t="s">
        <v>18276</v>
      </c>
      <c r="P115" s="9"/>
      <c r="Q115" s="11"/>
    </row>
    <row r="116" spans="4:17" x14ac:dyDescent="0.2">
      <c r="D116" s="5" t="s">
        <v>5958</v>
      </c>
      <c r="E116" s="5" t="s">
        <v>12705</v>
      </c>
      <c r="F116" s="5" t="s">
        <v>8766</v>
      </c>
      <c r="G116" s="6" t="s">
        <v>1709</v>
      </c>
      <c r="H116" s="6" t="s">
        <v>8807</v>
      </c>
      <c r="I116" s="6" t="s">
        <v>9128</v>
      </c>
      <c r="J116" s="6" t="s">
        <v>8002</v>
      </c>
      <c r="P116" s="9"/>
      <c r="Q116" s="11"/>
    </row>
    <row r="117" spans="4:17" x14ac:dyDescent="0.2">
      <c r="D117" s="5" t="s">
        <v>12507</v>
      </c>
      <c r="E117" s="5" t="s">
        <v>3429</v>
      </c>
      <c r="F117" s="5" t="s">
        <v>15181</v>
      </c>
      <c r="G117" s="6" t="s">
        <v>1709</v>
      </c>
      <c r="H117" s="6" t="s">
        <v>8807</v>
      </c>
      <c r="I117" s="6" t="s">
        <v>9128</v>
      </c>
      <c r="J117" s="6" t="s">
        <v>9128</v>
      </c>
      <c r="P117" s="9"/>
      <c r="Q117" s="11"/>
    </row>
    <row r="118" spans="4:17" x14ac:dyDescent="0.2">
      <c r="D118" s="5" t="s">
        <v>12507</v>
      </c>
      <c r="E118" s="5" t="s">
        <v>3429</v>
      </c>
      <c r="F118" s="5" t="s">
        <v>14587</v>
      </c>
      <c r="G118" s="6" t="s">
        <v>1709</v>
      </c>
      <c r="H118" s="6" t="s">
        <v>8807</v>
      </c>
      <c r="I118" s="6" t="s">
        <v>15234</v>
      </c>
      <c r="J118" s="6" t="s">
        <v>12813</v>
      </c>
      <c r="P118" s="9"/>
      <c r="Q118" s="11"/>
    </row>
    <row r="119" spans="4:17" x14ac:dyDescent="0.2">
      <c r="D119" s="5" t="s">
        <v>12507</v>
      </c>
      <c r="E119" s="5" t="s">
        <v>3429</v>
      </c>
      <c r="F119" s="5" t="s">
        <v>14150</v>
      </c>
      <c r="G119" s="6" t="s">
        <v>1709</v>
      </c>
      <c r="H119" s="6" t="s">
        <v>8807</v>
      </c>
      <c r="I119" s="6" t="s">
        <v>15234</v>
      </c>
      <c r="J119" s="6" t="s">
        <v>2410</v>
      </c>
      <c r="P119" s="9"/>
      <c r="Q119" s="11"/>
    </row>
    <row r="120" spans="4:17" x14ac:dyDescent="0.2">
      <c r="D120" s="5" t="s">
        <v>12507</v>
      </c>
      <c r="E120" s="5" t="s">
        <v>3429</v>
      </c>
      <c r="F120" s="5" t="s">
        <v>10319</v>
      </c>
      <c r="G120" s="6" t="s">
        <v>1709</v>
      </c>
      <c r="H120" s="6" t="s">
        <v>8807</v>
      </c>
      <c r="I120" s="6" t="s">
        <v>15234</v>
      </c>
      <c r="J120" s="6" t="s">
        <v>15234</v>
      </c>
      <c r="P120" s="9"/>
      <c r="Q120" s="11"/>
    </row>
    <row r="121" spans="4:17" x14ac:dyDescent="0.2">
      <c r="D121" s="5" t="s">
        <v>12507</v>
      </c>
      <c r="E121" s="5" t="s">
        <v>3429</v>
      </c>
      <c r="F121" s="5" t="s">
        <v>18263</v>
      </c>
      <c r="G121" s="6" t="s">
        <v>1709</v>
      </c>
      <c r="H121" s="6" t="s">
        <v>8807</v>
      </c>
      <c r="I121" s="6" t="s">
        <v>4315</v>
      </c>
      <c r="J121" s="6" t="s">
        <v>4315</v>
      </c>
      <c r="P121" s="9"/>
      <c r="Q121" s="11"/>
    </row>
    <row r="122" spans="4:17" ht="22.5" x14ac:dyDescent="0.2">
      <c r="D122" s="5" t="s">
        <v>12507</v>
      </c>
      <c r="E122" s="5" t="s">
        <v>3429</v>
      </c>
      <c r="F122" s="5" t="s">
        <v>13827</v>
      </c>
      <c r="G122" s="6" t="s">
        <v>1709</v>
      </c>
      <c r="H122" s="6" t="s">
        <v>8807</v>
      </c>
      <c r="I122" s="6" t="s">
        <v>13556</v>
      </c>
      <c r="J122" s="6" t="s">
        <v>12605</v>
      </c>
      <c r="P122" s="9"/>
      <c r="Q122" s="11"/>
    </row>
    <row r="123" spans="4:17" ht="22.5" x14ac:dyDescent="0.2">
      <c r="D123" s="5" t="s">
        <v>12507</v>
      </c>
      <c r="E123" s="5" t="s">
        <v>2459</v>
      </c>
      <c r="F123" s="5" t="s">
        <v>8751</v>
      </c>
      <c r="G123" s="6" t="s">
        <v>1709</v>
      </c>
      <c r="H123" s="6" t="s">
        <v>8807</v>
      </c>
      <c r="I123" s="6" t="s">
        <v>13556</v>
      </c>
      <c r="J123" s="6" t="s">
        <v>13679</v>
      </c>
      <c r="P123" s="9"/>
      <c r="Q123" s="11"/>
    </row>
    <row r="124" spans="4:17" ht="22.5" x14ac:dyDescent="0.2">
      <c r="D124" s="5" t="s">
        <v>12507</v>
      </c>
      <c r="E124" s="5" t="s">
        <v>2459</v>
      </c>
      <c r="F124" s="5" t="s">
        <v>14611</v>
      </c>
      <c r="G124" s="6" t="s">
        <v>1709</v>
      </c>
      <c r="H124" s="6" t="s">
        <v>8807</v>
      </c>
      <c r="I124" s="6" t="s">
        <v>13556</v>
      </c>
      <c r="J124" s="6" t="s">
        <v>18591</v>
      </c>
      <c r="P124" s="9"/>
      <c r="Q124" s="11"/>
    </row>
    <row r="125" spans="4:17" ht="22.5" x14ac:dyDescent="0.2">
      <c r="D125" s="5" t="s">
        <v>12507</v>
      </c>
      <c r="E125" s="5" t="s">
        <v>2459</v>
      </c>
      <c r="F125" s="5" t="s">
        <v>3654</v>
      </c>
      <c r="G125" s="6" t="s">
        <v>1709</v>
      </c>
      <c r="H125" s="6" t="s">
        <v>8807</v>
      </c>
      <c r="I125" s="6" t="s">
        <v>13556</v>
      </c>
      <c r="J125" s="6" t="s">
        <v>13556</v>
      </c>
      <c r="P125" s="9"/>
      <c r="Q125" s="11"/>
    </row>
    <row r="126" spans="4:17" ht="22.5" x14ac:dyDescent="0.2">
      <c r="D126" s="5" t="s">
        <v>12507</v>
      </c>
      <c r="E126" s="5" t="s">
        <v>2459</v>
      </c>
      <c r="F126" s="5" t="s">
        <v>5786</v>
      </c>
      <c r="G126" s="6" t="s">
        <v>1709</v>
      </c>
      <c r="H126" s="6" t="s">
        <v>8807</v>
      </c>
      <c r="I126" s="6" t="s">
        <v>3719</v>
      </c>
      <c r="J126" s="6" t="s">
        <v>9342</v>
      </c>
      <c r="P126" s="9"/>
      <c r="Q126" s="11"/>
    </row>
    <row r="127" spans="4:17" ht="22.5" x14ac:dyDescent="0.2">
      <c r="D127" s="5" t="s">
        <v>12507</v>
      </c>
      <c r="E127" s="5" t="s">
        <v>2459</v>
      </c>
      <c r="F127" s="5" t="s">
        <v>10696</v>
      </c>
      <c r="G127" s="6" t="s">
        <v>1709</v>
      </c>
      <c r="H127" s="6" t="s">
        <v>8807</v>
      </c>
      <c r="I127" s="6" t="s">
        <v>3719</v>
      </c>
      <c r="J127" s="6" t="s">
        <v>13028</v>
      </c>
      <c r="P127" s="9"/>
      <c r="Q127" s="11"/>
    </row>
    <row r="128" spans="4:17" ht="22.5" x14ac:dyDescent="0.2">
      <c r="D128" s="5" t="s">
        <v>12507</v>
      </c>
      <c r="E128" s="5" t="s">
        <v>2459</v>
      </c>
      <c r="F128" s="5" t="s">
        <v>15718</v>
      </c>
      <c r="G128" s="6" t="s">
        <v>1709</v>
      </c>
      <c r="H128" s="6" t="s">
        <v>8807</v>
      </c>
      <c r="I128" s="6" t="s">
        <v>3719</v>
      </c>
      <c r="J128" s="6" t="s">
        <v>11049</v>
      </c>
      <c r="P128" s="9"/>
      <c r="Q128" s="11"/>
    </row>
    <row r="129" spans="4:17" ht="22.5" x14ac:dyDescent="0.2">
      <c r="D129" s="5" t="s">
        <v>17539</v>
      </c>
      <c r="E129" s="5" t="s">
        <v>7757</v>
      </c>
      <c r="F129" s="5" t="s">
        <v>7757</v>
      </c>
      <c r="G129" s="6" t="s">
        <v>1709</v>
      </c>
      <c r="H129" s="6" t="s">
        <v>8807</v>
      </c>
      <c r="I129" s="6" t="s">
        <v>3719</v>
      </c>
      <c r="J129" s="6" t="s">
        <v>6834</v>
      </c>
      <c r="P129" s="9"/>
      <c r="Q129" s="11"/>
    </row>
    <row r="130" spans="4:17" ht="22.5" x14ac:dyDescent="0.2">
      <c r="D130" s="5" t="s">
        <v>17539</v>
      </c>
      <c r="E130" s="5" t="s">
        <v>7757</v>
      </c>
      <c r="F130" s="5" t="s">
        <v>3618</v>
      </c>
      <c r="G130" s="6" t="s">
        <v>1709</v>
      </c>
      <c r="H130" s="6" t="s">
        <v>8807</v>
      </c>
      <c r="I130" s="6" t="s">
        <v>3719</v>
      </c>
      <c r="J130" s="6" t="s">
        <v>18243</v>
      </c>
      <c r="P130" s="9"/>
      <c r="Q130" s="11"/>
    </row>
    <row r="131" spans="4:17" ht="22.5" x14ac:dyDescent="0.2">
      <c r="D131" s="5" t="s">
        <v>17539</v>
      </c>
      <c r="E131" s="5" t="s">
        <v>7757</v>
      </c>
      <c r="F131" s="5" t="s">
        <v>2679</v>
      </c>
      <c r="G131" s="6" t="s">
        <v>1709</v>
      </c>
      <c r="H131" s="6" t="s">
        <v>8807</v>
      </c>
      <c r="I131" s="6" t="s">
        <v>3719</v>
      </c>
      <c r="J131" s="6" t="s">
        <v>3719</v>
      </c>
      <c r="P131" s="9"/>
      <c r="Q131" s="11"/>
    </row>
    <row r="132" spans="4:17" x14ac:dyDescent="0.2">
      <c r="D132" s="5" t="s">
        <v>17539</v>
      </c>
      <c r="E132" s="5" t="s">
        <v>628</v>
      </c>
      <c r="F132" s="5" t="s">
        <v>12142</v>
      </c>
      <c r="G132" s="6" t="s">
        <v>1709</v>
      </c>
      <c r="H132" s="6" t="s">
        <v>8807</v>
      </c>
      <c r="I132" s="6" t="s">
        <v>14111</v>
      </c>
      <c r="J132" s="6" t="s">
        <v>14610</v>
      </c>
      <c r="P132" s="9"/>
      <c r="Q132" s="11"/>
    </row>
    <row r="133" spans="4:17" x14ac:dyDescent="0.2">
      <c r="D133" s="5" t="s">
        <v>17539</v>
      </c>
      <c r="E133" s="5" t="s">
        <v>628</v>
      </c>
      <c r="F133" s="5" t="s">
        <v>3958</v>
      </c>
      <c r="G133" s="6" t="s">
        <v>1709</v>
      </c>
      <c r="H133" s="6" t="s">
        <v>8807</v>
      </c>
      <c r="I133" s="6" t="s">
        <v>14111</v>
      </c>
      <c r="J133" s="6" t="s">
        <v>14111</v>
      </c>
      <c r="P133" s="9"/>
      <c r="Q133" s="11"/>
    </row>
    <row r="134" spans="4:17" ht="22.5" x14ac:dyDescent="0.2">
      <c r="D134" s="5" t="s">
        <v>17539</v>
      </c>
      <c r="E134" s="5" t="s">
        <v>10723</v>
      </c>
      <c r="F134" s="5" t="s">
        <v>18073</v>
      </c>
      <c r="G134" s="6" t="s">
        <v>1709</v>
      </c>
      <c r="H134" s="6" t="s">
        <v>8807</v>
      </c>
      <c r="I134" s="6" t="s">
        <v>2914</v>
      </c>
      <c r="J134" s="6" t="s">
        <v>2914</v>
      </c>
      <c r="P134" s="9"/>
      <c r="Q134" s="11"/>
    </row>
    <row r="135" spans="4:17" x14ac:dyDescent="0.2">
      <c r="D135" s="5" t="s">
        <v>17539</v>
      </c>
      <c r="E135" s="5" t="s">
        <v>10723</v>
      </c>
      <c r="F135" s="5" t="s">
        <v>17680</v>
      </c>
      <c r="G135" s="6" t="s">
        <v>1709</v>
      </c>
      <c r="H135" s="6" t="s">
        <v>8807</v>
      </c>
      <c r="I135" s="6" t="s">
        <v>9057</v>
      </c>
      <c r="J135" s="6" t="s">
        <v>7713</v>
      </c>
      <c r="P135" s="9"/>
      <c r="Q135" s="11"/>
    </row>
    <row r="136" spans="4:17" x14ac:dyDescent="0.2">
      <c r="D136" s="5" t="s">
        <v>16542</v>
      </c>
      <c r="E136" s="5" t="s">
        <v>9643</v>
      </c>
      <c r="F136" s="5" t="s">
        <v>9643</v>
      </c>
      <c r="G136" s="6" t="s">
        <v>1709</v>
      </c>
      <c r="H136" s="6" t="s">
        <v>8807</v>
      </c>
      <c r="I136" s="6" t="s">
        <v>9057</v>
      </c>
      <c r="J136" s="6" t="s">
        <v>11930</v>
      </c>
      <c r="P136" s="9"/>
      <c r="Q136" s="11"/>
    </row>
    <row r="137" spans="4:17" x14ac:dyDescent="0.2">
      <c r="D137" s="5" t="s">
        <v>16542</v>
      </c>
      <c r="E137" s="5" t="s">
        <v>9643</v>
      </c>
      <c r="F137" s="5" t="s">
        <v>16997</v>
      </c>
      <c r="G137" s="6" t="s">
        <v>1709</v>
      </c>
      <c r="H137" s="6" t="s">
        <v>8807</v>
      </c>
      <c r="I137" s="6" t="s">
        <v>9057</v>
      </c>
      <c r="J137" s="6" t="s">
        <v>9057</v>
      </c>
      <c r="P137" s="9"/>
      <c r="Q137" s="11"/>
    </row>
    <row r="138" spans="4:17" ht="22.5" x14ac:dyDescent="0.2">
      <c r="D138" s="5" t="s">
        <v>16542</v>
      </c>
      <c r="E138" s="5" t="s">
        <v>9643</v>
      </c>
      <c r="F138" s="5" t="s">
        <v>13247</v>
      </c>
      <c r="G138" s="6" t="s">
        <v>8093</v>
      </c>
      <c r="H138" s="6" t="s">
        <v>18173</v>
      </c>
      <c r="I138" s="6" t="s">
        <v>18783</v>
      </c>
      <c r="J138" s="6" t="s">
        <v>18783</v>
      </c>
      <c r="P138" s="9"/>
      <c r="Q138" s="11"/>
    </row>
    <row r="139" spans="4:17" ht="22.5" x14ac:dyDescent="0.2">
      <c r="D139" s="5" t="s">
        <v>16542</v>
      </c>
      <c r="E139" s="5" t="s">
        <v>9643</v>
      </c>
      <c r="F139" s="5" t="s">
        <v>8846</v>
      </c>
      <c r="G139" s="6" t="s">
        <v>8093</v>
      </c>
      <c r="H139" s="6" t="s">
        <v>18173</v>
      </c>
      <c r="I139" s="6" t="s">
        <v>18783</v>
      </c>
      <c r="J139" s="6" t="s">
        <v>479</v>
      </c>
      <c r="P139" s="9"/>
      <c r="Q139" s="11"/>
    </row>
    <row r="140" spans="4:17" ht="22.5" x14ac:dyDescent="0.2">
      <c r="D140" s="5" t="s">
        <v>16542</v>
      </c>
      <c r="E140" s="5" t="s">
        <v>9643</v>
      </c>
      <c r="F140" s="5" t="s">
        <v>11292</v>
      </c>
      <c r="G140" s="6" t="s">
        <v>8093</v>
      </c>
      <c r="H140" s="6" t="s">
        <v>18173</v>
      </c>
      <c r="I140" s="6" t="s">
        <v>18783</v>
      </c>
      <c r="J140" s="6" t="s">
        <v>12662</v>
      </c>
      <c r="P140" s="9"/>
      <c r="Q140" s="11"/>
    </row>
    <row r="141" spans="4:17" ht="22.5" x14ac:dyDescent="0.2">
      <c r="D141" s="5" t="s">
        <v>16542</v>
      </c>
      <c r="E141" s="5" t="s">
        <v>9643</v>
      </c>
      <c r="F141" s="5" t="s">
        <v>17993</v>
      </c>
      <c r="G141" s="6" t="s">
        <v>8093</v>
      </c>
      <c r="H141" s="6" t="s">
        <v>18173</v>
      </c>
      <c r="I141" s="6" t="s">
        <v>5974</v>
      </c>
      <c r="J141" s="6" t="s">
        <v>17484</v>
      </c>
      <c r="P141" s="9"/>
      <c r="Q141" s="11"/>
    </row>
    <row r="142" spans="4:17" ht="22.5" x14ac:dyDescent="0.2">
      <c r="D142" s="5" t="s">
        <v>16542</v>
      </c>
      <c r="E142" s="5" t="s">
        <v>16564</v>
      </c>
      <c r="F142" s="5" t="s">
        <v>3652</v>
      </c>
      <c r="G142" s="6" t="s">
        <v>8093</v>
      </c>
      <c r="H142" s="6" t="s">
        <v>18173</v>
      </c>
      <c r="I142" s="6" t="s">
        <v>5974</v>
      </c>
      <c r="J142" s="6" t="s">
        <v>5974</v>
      </c>
      <c r="P142" s="9"/>
      <c r="Q142" s="11"/>
    </row>
    <row r="143" spans="4:17" ht="22.5" x14ac:dyDescent="0.2">
      <c r="D143" s="5" t="s">
        <v>16542</v>
      </c>
      <c r="E143" s="5" t="s">
        <v>16564</v>
      </c>
      <c r="F143" s="5" t="s">
        <v>18035</v>
      </c>
      <c r="G143" s="6" t="s">
        <v>8093</v>
      </c>
      <c r="H143" s="6" t="s">
        <v>18173</v>
      </c>
      <c r="I143" s="6" t="s">
        <v>5974</v>
      </c>
      <c r="J143" s="6" t="s">
        <v>2917</v>
      </c>
      <c r="P143" s="9"/>
      <c r="Q143" s="11"/>
    </row>
    <row r="144" spans="4:17" ht="22.5" x14ac:dyDescent="0.2">
      <c r="D144" s="5" t="s">
        <v>16542</v>
      </c>
      <c r="E144" s="5" t="s">
        <v>16564</v>
      </c>
      <c r="F144" s="5" t="s">
        <v>3227</v>
      </c>
      <c r="G144" s="6" t="s">
        <v>8093</v>
      </c>
      <c r="H144" s="6" t="s">
        <v>18173</v>
      </c>
      <c r="I144" s="6" t="s">
        <v>18434</v>
      </c>
      <c r="J144" s="6" t="s">
        <v>18434</v>
      </c>
      <c r="P144" s="9"/>
      <c r="Q144" s="11"/>
    </row>
    <row r="145" spans="4:17" ht="22.5" x14ac:dyDescent="0.2">
      <c r="D145" s="5" t="s">
        <v>16542</v>
      </c>
      <c r="E145" s="5" t="s">
        <v>8704</v>
      </c>
      <c r="F145" s="5" t="s">
        <v>8704</v>
      </c>
      <c r="G145" s="6" t="s">
        <v>8093</v>
      </c>
      <c r="H145" s="6" t="s">
        <v>18173</v>
      </c>
      <c r="I145" s="6" t="s">
        <v>18434</v>
      </c>
      <c r="J145" s="6" t="s">
        <v>14383</v>
      </c>
      <c r="P145" s="9"/>
      <c r="Q145" s="11"/>
    </row>
    <row r="146" spans="4:17" ht="22.5" x14ac:dyDescent="0.2">
      <c r="D146" s="5" t="s">
        <v>16542</v>
      </c>
      <c r="E146" s="5" t="s">
        <v>8704</v>
      </c>
      <c r="F146" s="5" t="s">
        <v>7215</v>
      </c>
      <c r="G146" s="6" t="s">
        <v>8093</v>
      </c>
      <c r="H146" s="6" t="s">
        <v>18173</v>
      </c>
      <c r="I146" s="6" t="s">
        <v>1154</v>
      </c>
      <c r="J146" s="6" t="s">
        <v>9481</v>
      </c>
      <c r="P146" s="9"/>
      <c r="Q146" s="11"/>
    </row>
    <row r="147" spans="4:17" ht="22.5" x14ac:dyDescent="0.2">
      <c r="D147" s="5" t="s">
        <v>16542</v>
      </c>
      <c r="E147" s="5" t="s">
        <v>8704</v>
      </c>
      <c r="F147" s="5" t="s">
        <v>15468</v>
      </c>
      <c r="G147" s="6" t="s">
        <v>8093</v>
      </c>
      <c r="H147" s="6" t="s">
        <v>18173</v>
      </c>
      <c r="I147" s="6" t="s">
        <v>1154</v>
      </c>
      <c r="J147" s="6" t="s">
        <v>1154</v>
      </c>
      <c r="P147" s="9"/>
      <c r="Q147" s="11"/>
    </row>
    <row r="148" spans="4:17" ht="22.5" x14ac:dyDescent="0.2">
      <c r="D148" s="5" t="s">
        <v>16542</v>
      </c>
      <c r="E148" s="5" t="s">
        <v>8704</v>
      </c>
      <c r="F148" s="5" t="s">
        <v>4525</v>
      </c>
      <c r="G148" s="6" t="s">
        <v>8093</v>
      </c>
      <c r="H148" s="6" t="s">
        <v>18173</v>
      </c>
      <c r="I148" s="6" t="s">
        <v>1154</v>
      </c>
      <c r="J148" s="6" t="s">
        <v>16390</v>
      </c>
      <c r="P148" s="9"/>
      <c r="Q148" s="11"/>
    </row>
    <row r="149" spans="4:17" x14ac:dyDescent="0.2">
      <c r="D149" s="5" t="s">
        <v>16542</v>
      </c>
      <c r="E149" s="5" t="s">
        <v>8704</v>
      </c>
      <c r="F149" s="5" t="s">
        <v>17689</v>
      </c>
      <c r="G149" s="6" t="s">
        <v>8093</v>
      </c>
      <c r="H149" s="6" t="s">
        <v>2599</v>
      </c>
      <c r="I149" s="6" t="s">
        <v>12130</v>
      </c>
      <c r="J149" s="6" t="s">
        <v>12409</v>
      </c>
      <c r="P149" s="9"/>
      <c r="Q149" s="11"/>
    </row>
    <row r="150" spans="4:17" x14ac:dyDescent="0.2">
      <c r="D150" s="5" t="s">
        <v>3080</v>
      </c>
      <c r="E150" s="5" t="s">
        <v>11111</v>
      </c>
      <c r="F150" s="5" t="s">
        <v>11111</v>
      </c>
      <c r="G150" s="6" t="s">
        <v>8093</v>
      </c>
      <c r="H150" s="6" t="s">
        <v>2599</v>
      </c>
      <c r="I150" s="6" t="s">
        <v>12130</v>
      </c>
      <c r="J150" s="6" t="s">
        <v>12130</v>
      </c>
      <c r="P150" s="9"/>
      <c r="Q150" s="11"/>
    </row>
    <row r="151" spans="4:17" x14ac:dyDescent="0.2">
      <c r="D151" s="5" t="s">
        <v>3080</v>
      </c>
      <c r="E151" s="5" t="s">
        <v>14449</v>
      </c>
      <c r="F151" s="5" t="s">
        <v>4622</v>
      </c>
      <c r="G151" s="6" t="s">
        <v>8093</v>
      </c>
      <c r="H151" s="6" t="s">
        <v>2599</v>
      </c>
      <c r="I151" s="6" t="s">
        <v>12130</v>
      </c>
      <c r="J151" s="6" t="s">
        <v>8985</v>
      </c>
      <c r="P151" s="9"/>
      <c r="Q151" s="11"/>
    </row>
    <row r="152" spans="4:17" x14ac:dyDescent="0.2">
      <c r="D152" s="5" t="s">
        <v>3080</v>
      </c>
      <c r="E152" s="5" t="s">
        <v>14449</v>
      </c>
      <c r="F152" s="5" t="s">
        <v>4637</v>
      </c>
      <c r="G152" s="6" t="s">
        <v>8093</v>
      </c>
      <c r="H152" s="6" t="s">
        <v>2599</v>
      </c>
      <c r="I152" s="6" t="s">
        <v>12130</v>
      </c>
      <c r="J152" s="6" t="s">
        <v>9850</v>
      </c>
      <c r="P152" s="9"/>
      <c r="Q152" s="11"/>
    </row>
    <row r="153" spans="4:17" x14ac:dyDescent="0.2">
      <c r="D153" s="5" t="s">
        <v>3080</v>
      </c>
      <c r="E153" s="5" t="s">
        <v>14449</v>
      </c>
      <c r="F153" s="5" t="s">
        <v>5999</v>
      </c>
      <c r="G153" s="6" t="s">
        <v>8093</v>
      </c>
      <c r="H153" s="6" t="s">
        <v>2599</v>
      </c>
      <c r="I153" s="6" t="s">
        <v>12130</v>
      </c>
      <c r="J153" s="6" t="s">
        <v>6564</v>
      </c>
      <c r="P153" s="9"/>
      <c r="Q153" s="11"/>
    </row>
    <row r="154" spans="4:17" x14ac:dyDescent="0.2">
      <c r="D154" s="5" t="s">
        <v>3080</v>
      </c>
      <c r="E154" s="5" t="s">
        <v>14449</v>
      </c>
      <c r="F154" s="5" t="s">
        <v>5995</v>
      </c>
      <c r="G154" s="6" t="s">
        <v>8093</v>
      </c>
      <c r="H154" s="6" t="s">
        <v>2599</v>
      </c>
      <c r="I154" s="6" t="s">
        <v>12130</v>
      </c>
      <c r="J154" s="6" t="s">
        <v>12387</v>
      </c>
      <c r="P154" s="9"/>
      <c r="Q154" s="11"/>
    </row>
    <row r="155" spans="4:17" x14ac:dyDescent="0.2">
      <c r="D155" s="5" t="s">
        <v>3080</v>
      </c>
      <c r="E155" s="5" t="s">
        <v>14449</v>
      </c>
      <c r="F155" s="5" t="s">
        <v>4764</v>
      </c>
      <c r="G155" s="6" t="s">
        <v>8093</v>
      </c>
      <c r="H155" s="6" t="s">
        <v>2599</v>
      </c>
      <c r="I155" s="6" t="s">
        <v>5828</v>
      </c>
      <c r="J155" s="6" t="s">
        <v>5828</v>
      </c>
      <c r="P155" s="9"/>
      <c r="Q155" s="11"/>
    </row>
    <row r="156" spans="4:17" x14ac:dyDescent="0.2">
      <c r="D156" s="5" t="s">
        <v>3080</v>
      </c>
      <c r="E156" s="5" t="s">
        <v>14449</v>
      </c>
      <c r="F156" s="5" t="s">
        <v>14365</v>
      </c>
      <c r="G156" s="6" t="s">
        <v>8093</v>
      </c>
      <c r="H156" s="6" t="s">
        <v>2599</v>
      </c>
      <c r="I156" s="6" t="s">
        <v>10374</v>
      </c>
      <c r="J156" s="6" t="s">
        <v>5356</v>
      </c>
      <c r="P156" s="9"/>
      <c r="Q156" s="11"/>
    </row>
    <row r="157" spans="4:17" x14ac:dyDescent="0.2">
      <c r="D157" s="5" t="s">
        <v>3080</v>
      </c>
      <c r="E157" s="5" t="s">
        <v>14449</v>
      </c>
      <c r="F157" s="5" t="s">
        <v>11466</v>
      </c>
      <c r="G157" s="6" t="s">
        <v>8093</v>
      </c>
      <c r="H157" s="6" t="s">
        <v>2599</v>
      </c>
      <c r="I157" s="6" t="s">
        <v>10374</v>
      </c>
      <c r="J157" s="6" t="s">
        <v>10374</v>
      </c>
      <c r="P157" s="9"/>
      <c r="Q157" s="11"/>
    </row>
    <row r="158" spans="4:17" x14ac:dyDescent="0.2">
      <c r="G158" s="6" t="s">
        <v>8093</v>
      </c>
      <c r="H158" s="6" t="s">
        <v>2599</v>
      </c>
      <c r="I158" s="6" t="s">
        <v>10374</v>
      </c>
      <c r="J158" s="6" t="s">
        <v>14615</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17306</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4092</v>
      </c>
      <c r="P164" s="9"/>
      <c r="Q164" s="11"/>
    </row>
    <row r="165" spans="7:17" ht="22.5" x14ac:dyDescent="0.2">
      <c r="G165" s="6" t="s">
        <v>8093</v>
      </c>
      <c r="H165" s="6" t="s">
        <v>5888</v>
      </c>
      <c r="I165" s="6" t="s">
        <v>1828</v>
      </c>
      <c r="J165" s="6" t="s">
        <v>14735</v>
      </c>
      <c r="P165" s="9"/>
      <c r="Q165" s="11"/>
    </row>
    <row r="166" spans="7:17" ht="22.5" x14ac:dyDescent="0.2">
      <c r="G166" s="6" t="s">
        <v>8093</v>
      </c>
      <c r="H166" s="6" t="s">
        <v>5888</v>
      </c>
      <c r="I166" s="6" t="s">
        <v>9708</v>
      </c>
      <c r="J166" s="6" t="s">
        <v>9708</v>
      </c>
      <c r="P166" s="9"/>
      <c r="Q166" s="11"/>
    </row>
    <row r="167" spans="7:17" ht="22.5" x14ac:dyDescent="0.2">
      <c r="G167" s="6" t="s">
        <v>8093</v>
      </c>
      <c r="H167" s="6" t="s">
        <v>5888</v>
      </c>
      <c r="I167" s="6" t="s">
        <v>13952</v>
      </c>
      <c r="J167" s="6" t="s">
        <v>9455</v>
      </c>
      <c r="P167" s="9"/>
      <c r="Q167" s="11"/>
    </row>
    <row r="168" spans="7:17" ht="22.5" x14ac:dyDescent="0.2">
      <c r="G168" s="6" t="s">
        <v>8093</v>
      </c>
      <c r="H168" s="6" t="s">
        <v>5888</v>
      </c>
      <c r="I168" s="6" t="s">
        <v>13952</v>
      </c>
      <c r="J168" s="6" t="s">
        <v>14551</v>
      </c>
      <c r="P168" s="9"/>
      <c r="Q168" s="11"/>
    </row>
    <row r="169" spans="7:17" ht="22.5" x14ac:dyDescent="0.2">
      <c r="G169" s="6" t="s">
        <v>8093</v>
      </c>
      <c r="H169" s="6" t="s">
        <v>5888</v>
      </c>
      <c r="I169" s="6" t="s">
        <v>13952</v>
      </c>
      <c r="J169" s="6" t="s">
        <v>7344</v>
      </c>
      <c r="P169" s="9"/>
      <c r="Q169" s="11"/>
    </row>
    <row r="170" spans="7:17" ht="22.5" x14ac:dyDescent="0.2">
      <c r="G170" s="6" t="s">
        <v>8093</v>
      </c>
      <c r="H170" s="6" t="s">
        <v>5888</v>
      </c>
      <c r="I170" s="6" t="s">
        <v>13952</v>
      </c>
      <c r="J170" s="6" t="s">
        <v>13952</v>
      </c>
      <c r="P170" s="9"/>
      <c r="Q170" s="11"/>
    </row>
    <row r="171" spans="7:17" x14ac:dyDescent="0.2">
      <c r="G171" s="6" t="s">
        <v>12507</v>
      </c>
      <c r="H171" s="6" t="s">
        <v>2459</v>
      </c>
      <c r="I171" s="6" t="s">
        <v>14611</v>
      </c>
      <c r="J171" s="6" t="s">
        <v>14611</v>
      </c>
      <c r="P171" s="9"/>
      <c r="Q171" s="11"/>
    </row>
    <row r="172" spans="7:17" x14ac:dyDescent="0.2">
      <c r="G172" s="6" t="s">
        <v>12507</v>
      </c>
      <c r="H172" s="6" t="s">
        <v>2459</v>
      </c>
      <c r="I172" s="6" t="s">
        <v>14611</v>
      </c>
      <c r="J172" s="6" t="s">
        <v>6069</v>
      </c>
      <c r="P172" s="9"/>
      <c r="Q172" s="11"/>
    </row>
    <row r="173" spans="7:17" x14ac:dyDescent="0.2">
      <c r="G173" s="6" t="s">
        <v>12507</v>
      </c>
      <c r="H173" s="6" t="s">
        <v>2459</v>
      </c>
      <c r="I173" s="6" t="s">
        <v>14611</v>
      </c>
      <c r="J173" s="6" t="s">
        <v>5278</v>
      </c>
      <c r="P173" s="9"/>
      <c r="Q173" s="11"/>
    </row>
    <row r="174" spans="7:17" x14ac:dyDescent="0.2">
      <c r="G174" s="6" t="s">
        <v>12507</v>
      </c>
      <c r="H174" s="6" t="s">
        <v>2459</v>
      </c>
      <c r="I174" s="6" t="s">
        <v>8751</v>
      </c>
      <c r="J174" s="6" t="s">
        <v>8751</v>
      </c>
      <c r="P174" s="9"/>
      <c r="Q174" s="11"/>
    </row>
    <row r="175" spans="7:17" x14ac:dyDescent="0.2">
      <c r="G175" s="6" t="s">
        <v>12507</v>
      </c>
      <c r="H175" s="6" t="s">
        <v>2459</v>
      </c>
      <c r="I175" s="6" t="s">
        <v>8751</v>
      </c>
      <c r="J175" s="6" t="s">
        <v>9293</v>
      </c>
      <c r="P175" s="9"/>
      <c r="Q175" s="11"/>
    </row>
    <row r="176" spans="7:17" x14ac:dyDescent="0.2">
      <c r="G176" s="6" t="s">
        <v>12507</v>
      </c>
      <c r="H176" s="6" t="s">
        <v>2459</v>
      </c>
      <c r="I176" s="6" t="s">
        <v>8751</v>
      </c>
      <c r="J176" s="6" t="s">
        <v>9564</v>
      </c>
      <c r="P176" s="9"/>
      <c r="Q176" s="11"/>
    </row>
    <row r="177" spans="7:17" x14ac:dyDescent="0.2">
      <c r="G177" s="6" t="s">
        <v>12507</v>
      </c>
      <c r="H177" s="6" t="s">
        <v>2459</v>
      </c>
      <c r="I177" s="6" t="s">
        <v>3654</v>
      </c>
      <c r="J177" s="6" t="s">
        <v>3654</v>
      </c>
      <c r="P177" s="9"/>
      <c r="Q177" s="11"/>
    </row>
    <row r="178" spans="7:17" x14ac:dyDescent="0.2">
      <c r="G178" s="6" t="s">
        <v>12507</v>
      </c>
      <c r="H178" s="6" t="s">
        <v>2459</v>
      </c>
      <c r="I178" s="6" t="s">
        <v>3654</v>
      </c>
      <c r="J178" s="6" t="s">
        <v>4402</v>
      </c>
      <c r="P178" s="9"/>
      <c r="Q178" s="11"/>
    </row>
    <row r="179" spans="7:17" x14ac:dyDescent="0.2">
      <c r="G179" s="6" t="s">
        <v>12507</v>
      </c>
      <c r="H179" s="6" t="s">
        <v>2459</v>
      </c>
      <c r="I179" s="6" t="s">
        <v>5786</v>
      </c>
      <c r="J179" s="6" t="s">
        <v>5786</v>
      </c>
      <c r="P179" s="9"/>
      <c r="Q179" s="11"/>
    </row>
    <row r="180" spans="7:17" x14ac:dyDescent="0.2">
      <c r="G180" s="6" t="s">
        <v>12507</v>
      </c>
      <c r="H180" s="6" t="s">
        <v>2459</v>
      </c>
      <c r="I180" s="6" t="s">
        <v>5786</v>
      </c>
      <c r="J180" s="6" t="s">
        <v>11253</v>
      </c>
      <c r="P180" s="9"/>
      <c r="Q180" s="11"/>
    </row>
    <row r="181" spans="7:17" x14ac:dyDescent="0.2">
      <c r="G181" s="6" t="s">
        <v>12507</v>
      </c>
      <c r="H181" s="6" t="s">
        <v>2459</v>
      </c>
      <c r="I181" s="6" t="s">
        <v>15718</v>
      </c>
      <c r="J181" s="6" t="s">
        <v>15718</v>
      </c>
      <c r="P181" s="9"/>
      <c r="Q181" s="11"/>
    </row>
    <row r="182" spans="7:17" x14ac:dyDescent="0.2">
      <c r="G182" s="6" t="s">
        <v>12507</v>
      </c>
      <c r="H182" s="6" t="s">
        <v>2459</v>
      </c>
      <c r="I182" s="6" t="s">
        <v>10696</v>
      </c>
      <c r="J182" s="6" t="s">
        <v>10696</v>
      </c>
      <c r="P182" s="9"/>
      <c r="Q182" s="11"/>
    </row>
    <row r="183" spans="7:17" x14ac:dyDescent="0.2">
      <c r="G183" s="6" t="s">
        <v>12507</v>
      </c>
      <c r="H183" s="6" t="s">
        <v>2459</v>
      </c>
      <c r="I183" s="6" t="s">
        <v>10696</v>
      </c>
      <c r="J183" s="6" t="s">
        <v>2301</v>
      </c>
      <c r="P183" s="9"/>
      <c r="Q183" s="11"/>
    </row>
    <row r="184" spans="7:17" x14ac:dyDescent="0.2">
      <c r="G184" s="6" t="s">
        <v>12507</v>
      </c>
      <c r="H184" s="6" t="s">
        <v>3429</v>
      </c>
      <c r="I184" s="6" t="s">
        <v>14587</v>
      </c>
      <c r="J184" s="6" t="s">
        <v>16148</v>
      </c>
      <c r="P184" s="9"/>
      <c r="Q184" s="11"/>
    </row>
    <row r="185" spans="7:17" x14ac:dyDescent="0.2">
      <c r="G185" s="6" t="s">
        <v>12507</v>
      </c>
      <c r="H185" s="6" t="s">
        <v>3429</v>
      </c>
      <c r="I185" s="6" t="s">
        <v>14587</v>
      </c>
      <c r="J185" s="6" t="s">
        <v>14587</v>
      </c>
      <c r="P185" s="9"/>
      <c r="Q185" s="11"/>
    </row>
    <row r="186" spans="7:17" x14ac:dyDescent="0.2">
      <c r="G186" s="6" t="s">
        <v>12507</v>
      </c>
      <c r="H186" s="6" t="s">
        <v>3429</v>
      </c>
      <c r="I186" s="6" t="s">
        <v>14587</v>
      </c>
      <c r="J186" s="6" t="s">
        <v>10645</v>
      </c>
      <c r="P186" s="9"/>
      <c r="Q186" s="11"/>
    </row>
    <row r="187" spans="7:17" x14ac:dyDescent="0.2">
      <c r="G187" s="6" t="s">
        <v>12507</v>
      </c>
      <c r="H187" s="6" t="s">
        <v>3429</v>
      </c>
      <c r="I187" s="6" t="s">
        <v>14150</v>
      </c>
      <c r="J187" s="6" t="s">
        <v>9577</v>
      </c>
    </row>
    <row r="188" spans="7:17" x14ac:dyDescent="0.2">
      <c r="G188" s="6" t="s">
        <v>12507</v>
      </c>
      <c r="H188" s="6" t="s">
        <v>3429</v>
      </c>
      <c r="I188" s="6" t="s">
        <v>14150</v>
      </c>
      <c r="J188" s="6" t="s">
        <v>14150</v>
      </c>
    </row>
    <row r="189" spans="7:17" x14ac:dyDescent="0.2">
      <c r="G189" s="6" t="s">
        <v>12507</v>
      </c>
      <c r="H189" s="6" t="s">
        <v>3429</v>
      </c>
      <c r="I189" s="6" t="s">
        <v>14150</v>
      </c>
      <c r="J189" s="6" t="s">
        <v>9033</v>
      </c>
    </row>
    <row r="190" spans="7:17" x14ac:dyDescent="0.2">
      <c r="G190" s="6" t="s">
        <v>12507</v>
      </c>
      <c r="H190" s="6" t="s">
        <v>3429</v>
      </c>
      <c r="I190" s="6" t="s">
        <v>10319</v>
      </c>
      <c r="J190" s="6" t="s">
        <v>11075</v>
      </c>
    </row>
    <row r="191" spans="7:17" x14ac:dyDescent="0.2">
      <c r="G191" s="6" t="s">
        <v>12507</v>
      </c>
      <c r="H191" s="6" t="s">
        <v>3429</v>
      </c>
      <c r="I191" s="6" t="s">
        <v>10319</v>
      </c>
      <c r="J191" s="6" t="s">
        <v>10319</v>
      </c>
    </row>
    <row r="192" spans="7:17" ht="22.5" x14ac:dyDescent="0.2">
      <c r="G192" s="6" t="s">
        <v>12507</v>
      </c>
      <c r="H192" s="6" t="s">
        <v>3429</v>
      </c>
      <c r="I192" s="6" t="s">
        <v>18263</v>
      </c>
      <c r="J192" s="6" t="s">
        <v>2110</v>
      </c>
    </row>
    <row r="193" spans="7:10" ht="22.5" x14ac:dyDescent="0.2">
      <c r="G193" s="6" t="s">
        <v>12507</v>
      </c>
      <c r="H193" s="6" t="s">
        <v>3429</v>
      </c>
      <c r="I193" s="6" t="s">
        <v>18263</v>
      </c>
      <c r="J193" s="6" t="s">
        <v>18263</v>
      </c>
    </row>
    <row r="194" spans="7:10" ht="22.5" x14ac:dyDescent="0.2">
      <c r="G194" s="6" t="s">
        <v>12507</v>
      </c>
      <c r="H194" s="6" t="s">
        <v>3429</v>
      </c>
      <c r="I194" s="6" t="s">
        <v>18263</v>
      </c>
      <c r="J194" s="6" t="s">
        <v>7646</v>
      </c>
    </row>
    <row r="195" spans="7:10" ht="22.5" x14ac:dyDescent="0.2">
      <c r="G195" s="6" t="s">
        <v>12507</v>
      </c>
      <c r="H195" s="6" t="s">
        <v>3429</v>
      </c>
      <c r="I195" s="6" t="s">
        <v>15181</v>
      </c>
      <c r="J195" s="6" t="s">
        <v>3698</v>
      </c>
    </row>
    <row r="196" spans="7:10" ht="22.5" x14ac:dyDescent="0.2">
      <c r="G196" s="6" t="s">
        <v>12507</v>
      </c>
      <c r="H196" s="6" t="s">
        <v>3429</v>
      </c>
      <c r="I196" s="6" t="s">
        <v>15181</v>
      </c>
      <c r="J196" s="6" t="s">
        <v>4402</v>
      </c>
    </row>
    <row r="197" spans="7:10" ht="22.5" x14ac:dyDescent="0.2">
      <c r="G197" s="6" t="s">
        <v>12507</v>
      </c>
      <c r="H197" s="6" t="s">
        <v>3429</v>
      </c>
      <c r="I197" s="6" t="s">
        <v>15181</v>
      </c>
      <c r="J197" s="6" t="s">
        <v>13886</v>
      </c>
    </row>
    <row r="198" spans="7:10" ht="22.5" x14ac:dyDescent="0.2">
      <c r="G198" s="6" t="s">
        <v>12507</v>
      </c>
      <c r="H198" s="6" t="s">
        <v>3429</v>
      </c>
      <c r="I198" s="6" t="s">
        <v>15181</v>
      </c>
      <c r="J198" s="6" t="s">
        <v>4716</v>
      </c>
    </row>
    <row r="199" spans="7:10" ht="22.5" x14ac:dyDescent="0.2">
      <c r="G199" s="6" t="s">
        <v>12507</v>
      </c>
      <c r="H199" s="6" t="s">
        <v>3429</v>
      </c>
      <c r="I199" s="6" t="s">
        <v>15181</v>
      </c>
      <c r="J199" s="6" t="s">
        <v>9207</v>
      </c>
    </row>
    <row r="200" spans="7:10" ht="22.5" x14ac:dyDescent="0.2">
      <c r="G200" s="6" t="s">
        <v>12507</v>
      </c>
      <c r="H200" s="6" t="s">
        <v>3429</v>
      </c>
      <c r="I200" s="6" t="s">
        <v>15181</v>
      </c>
      <c r="J200" s="6" t="s">
        <v>2863</v>
      </c>
    </row>
    <row r="201" spans="7:10" ht="22.5" x14ac:dyDescent="0.2">
      <c r="G201" s="6" t="s">
        <v>12507</v>
      </c>
      <c r="H201" s="6" t="s">
        <v>3429</v>
      </c>
      <c r="I201" s="6" t="s">
        <v>15181</v>
      </c>
      <c r="J201" s="6" t="s">
        <v>12284</v>
      </c>
    </row>
    <row r="202" spans="7:10" ht="22.5" x14ac:dyDescent="0.2">
      <c r="G202" s="6" t="s">
        <v>12507</v>
      </c>
      <c r="H202" s="6" t="s">
        <v>3429</v>
      </c>
      <c r="I202" s="6" t="s">
        <v>15181</v>
      </c>
      <c r="J202" s="6" t="s">
        <v>18632</v>
      </c>
    </row>
    <row r="203" spans="7:10" ht="22.5" x14ac:dyDescent="0.2">
      <c r="G203" s="6" t="s">
        <v>12507</v>
      </c>
      <c r="H203" s="6" t="s">
        <v>3429</v>
      </c>
      <c r="I203" s="6" t="s">
        <v>15181</v>
      </c>
      <c r="J203" s="6" t="s">
        <v>10595</v>
      </c>
    </row>
    <row r="204" spans="7:10" ht="22.5" x14ac:dyDescent="0.2">
      <c r="G204" s="6" t="s">
        <v>12507</v>
      </c>
      <c r="H204" s="6" t="s">
        <v>3429</v>
      </c>
      <c r="I204" s="6" t="s">
        <v>15181</v>
      </c>
      <c r="J204" s="6" t="s">
        <v>15557</v>
      </c>
    </row>
    <row r="205" spans="7:10" ht="22.5" x14ac:dyDescent="0.2">
      <c r="G205" s="6" t="s">
        <v>12507</v>
      </c>
      <c r="H205" s="6" t="s">
        <v>3429</v>
      </c>
      <c r="I205" s="6" t="s">
        <v>15181</v>
      </c>
      <c r="J205" s="6" t="s">
        <v>15181</v>
      </c>
    </row>
    <row r="206" spans="7:10" x14ac:dyDescent="0.2">
      <c r="G206" s="6" t="s">
        <v>12507</v>
      </c>
      <c r="H206" s="6" t="s">
        <v>3429</v>
      </c>
      <c r="I206" s="6" t="s">
        <v>13827</v>
      </c>
      <c r="J206" s="6" t="s">
        <v>12375</v>
      </c>
    </row>
    <row r="207" spans="7:10" x14ac:dyDescent="0.2">
      <c r="G207" s="6" t="s">
        <v>12507</v>
      </c>
      <c r="H207" s="6" t="s">
        <v>3429</v>
      </c>
      <c r="I207" s="6" t="s">
        <v>13827</v>
      </c>
      <c r="J207" s="6" t="s">
        <v>13827</v>
      </c>
    </row>
    <row r="208" spans="7:10" x14ac:dyDescent="0.2">
      <c r="G208" s="6" t="s">
        <v>5958</v>
      </c>
      <c r="H208" s="6" t="s">
        <v>5614</v>
      </c>
      <c r="I208" s="6" t="s">
        <v>14256</v>
      </c>
      <c r="J208" s="6" t="s">
        <v>9262</v>
      </c>
    </row>
    <row r="209" spans="7:10" x14ac:dyDescent="0.2">
      <c r="G209" s="6" t="s">
        <v>5958</v>
      </c>
      <c r="H209" s="6" t="s">
        <v>5614</v>
      </c>
      <c r="I209" s="6" t="s">
        <v>14256</v>
      </c>
      <c r="J209" s="6" t="s">
        <v>14256</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12132</v>
      </c>
      <c r="J212" s="6" t="s">
        <v>17108</v>
      </c>
    </row>
    <row r="213" spans="7:10" x14ac:dyDescent="0.2">
      <c r="G213" s="6" t="s">
        <v>5958</v>
      </c>
      <c r="H213" s="6" t="s">
        <v>5614</v>
      </c>
      <c r="I213" s="6" t="s">
        <v>12132</v>
      </c>
      <c r="J213" s="6" t="s">
        <v>12132</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14282</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13097</v>
      </c>
      <c r="J221" s="6" t="s">
        <v>13097</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4288</v>
      </c>
      <c r="J232" s="6" t="s">
        <v>4288</v>
      </c>
    </row>
    <row r="233" spans="7:10" x14ac:dyDescent="0.2">
      <c r="G233" s="6" t="s">
        <v>5958</v>
      </c>
      <c r="H233" s="6" t="s">
        <v>2698</v>
      </c>
      <c r="I233" s="6" t="s">
        <v>12928</v>
      </c>
      <c r="J233" s="6" t="s">
        <v>2859</v>
      </c>
    </row>
    <row r="234" spans="7:10" x14ac:dyDescent="0.2">
      <c r="G234" s="6" t="s">
        <v>5958</v>
      </c>
      <c r="H234" s="6" t="s">
        <v>2698</v>
      </c>
      <c r="I234" s="6" t="s">
        <v>12928</v>
      </c>
      <c r="J234" s="6" t="s">
        <v>12928</v>
      </c>
    </row>
    <row r="235" spans="7:10" x14ac:dyDescent="0.2">
      <c r="G235" s="6" t="s">
        <v>5958</v>
      </c>
      <c r="H235" s="6" t="s">
        <v>2698</v>
      </c>
      <c r="I235" s="6" t="s">
        <v>4564</v>
      </c>
      <c r="J235" s="6" t="s">
        <v>4564</v>
      </c>
    </row>
    <row r="236" spans="7:10" ht="22.5" x14ac:dyDescent="0.2">
      <c r="G236" s="6" t="s">
        <v>5958</v>
      </c>
      <c r="H236" s="6" t="s">
        <v>2698</v>
      </c>
      <c r="I236" s="6" t="s">
        <v>11266</v>
      </c>
      <c r="J236" s="6" t="s">
        <v>5026</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12705</v>
      </c>
      <c r="I244" s="6" t="s">
        <v>8766</v>
      </c>
      <c r="J244" s="6" t="s">
        <v>14191</v>
      </c>
    </row>
    <row r="245" spans="7:10" x14ac:dyDescent="0.2">
      <c r="G245" s="6" t="s">
        <v>5958</v>
      </c>
      <c r="H245" s="6" t="s">
        <v>12705</v>
      </c>
      <c r="I245" s="6" t="s">
        <v>8766</v>
      </c>
      <c r="J245" s="6" t="s">
        <v>8766</v>
      </c>
    </row>
    <row r="246" spans="7:10" x14ac:dyDescent="0.2">
      <c r="G246" s="6" t="s">
        <v>5958</v>
      </c>
      <c r="H246" s="6" t="s">
        <v>12705</v>
      </c>
      <c r="I246" s="6" t="s">
        <v>8766</v>
      </c>
      <c r="J246" s="6" t="s">
        <v>3012</v>
      </c>
    </row>
    <row r="247" spans="7:10" x14ac:dyDescent="0.2">
      <c r="G247" s="6" t="s">
        <v>5958</v>
      </c>
      <c r="H247" s="6" t="s">
        <v>12705</v>
      </c>
      <c r="I247" s="6" t="s">
        <v>11023</v>
      </c>
      <c r="J247" s="6" t="s">
        <v>11023</v>
      </c>
    </row>
    <row r="248" spans="7:10" x14ac:dyDescent="0.2">
      <c r="G248" s="6" t="s">
        <v>5958</v>
      </c>
      <c r="H248" s="6" t="s">
        <v>12705</v>
      </c>
      <c r="I248" s="6" t="s">
        <v>11023</v>
      </c>
      <c r="J248" s="6" t="s">
        <v>17507</v>
      </c>
    </row>
    <row r="249" spans="7:10" x14ac:dyDescent="0.2">
      <c r="G249" s="6" t="s">
        <v>5958</v>
      </c>
      <c r="H249" s="6" t="s">
        <v>12705</v>
      </c>
      <c r="I249" s="6" t="s">
        <v>5605</v>
      </c>
      <c r="J249" s="6" t="s">
        <v>15670</v>
      </c>
    </row>
    <row r="250" spans="7:10" x14ac:dyDescent="0.2">
      <c r="G250" s="6" t="s">
        <v>5958</v>
      </c>
      <c r="H250" s="6" t="s">
        <v>12705</v>
      </c>
      <c r="I250" s="6" t="s">
        <v>5605</v>
      </c>
      <c r="J250" s="6" t="s">
        <v>7713</v>
      </c>
    </row>
    <row r="251" spans="7:10" x14ac:dyDescent="0.2">
      <c r="G251" s="6" t="s">
        <v>5958</v>
      </c>
      <c r="H251" s="6" t="s">
        <v>12705</v>
      </c>
      <c r="I251" s="6" t="s">
        <v>5605</v>
      </c>
      <c r="J251" s="6" t="s">
        <v>5605</v>
      </c>
    </row>
    <row r="252" spans="7:10" x14ac:dyDescent="0.2">
      <c r="G252" s="6" t="s">
        <v>5958</v>
      </c>
      <c r="H252" s="6" t="s">
        <v>12705</v>
      </c>
      <c r="I252" s="6" t="s">
        <v>10763</v>
      </c>
      <c r="J252" s="6" t="s">
        <v>10763</v>
      </c>
    </row>
    <row r="253" spans="7:10" x14ac:dyDescent="0.2">
      <c r="G253" s="6" t="s">
        <v>5958</v>
      </c>
      <c r="H253" s="6" t="s">
        <v>12705</v>
      </c>
      <c r="I253" s="6" t="s">
        <v>14793</v>
      </c>
      <c r="J253" s="6" t="s">
        <v>14793</v>
      </c>
    </row>
    <row r="254" spans="7:10" x14ac:dyDescent="0.2">
      <c r="G254" s="6" t="s">
        <v>5958</v>
      </c>
      <c r="H254" s="6" t="s">
        <v>12705</v>
      </c>
      <c r="I254" s="6" t="s">
        <v>11955</v>
      </c>
      <c r="J254" s="6" t="s">
        <v>2410</v>
      </c>
    </row>
    <row r="255" spans="7:10" x14ac:dyDescent="0.2">
      <c r="G255" s="6" t="s">
        <v>5958</v>
      </c>
      <c r="H255" s="6" t="s">
        <v>12705</v>
      </c>
      <c r="I255" s="6" t="s">
        <v>11955</v>
      </c>
      <c r="J255" s="6" t="s">
        <v>11955</v>
      </c>
    </row>
    <row r="256" spans="7:10" x14ac:dyDescent="0.2">
      <c r="G256" s="6" t="s">
        <v>5958</v>
      </c>
      <c r="H256" s="6" t="s">
        <v>18822</v>
      </c>
      <c r="I256" s="6" t="s">
        <v>10494</v>
      </c>
      <c r="J256" s="6" t="s">
        <v>14374</v>
      </c>
    </row>
    <row r="257" spans="7:10" x14ac:dyDescent="0.2">
      <c r="G257" s="6" t="s">
        <v>5958</v>
      </c>
      <c r="H257" s="6" t="s">
        <v>18822</v>
      </c>
      <c r="I257" s="6" t="s">
        <v>10494</v>
      </c>
      <c r="J257" s="6" t="s">
        <v>10494</v>
      </c>
    </row>
    <row r="258" spans="7:10" x14ac:dyDescent="0.2">
      <c r="G258" s="6" t="s">
        <v>5958</v>
      </c>
      <c r="H258" s="6" t="s">
        <v>18822</v>
      </c>
      <c r="I258" s="6" t="s">
        <v>18822</v>
      </c>
      <c r="J258" s="6" t="s">
        <v>12680</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13887</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13247</v>
      </c>
      <c r="J282" s="6" t="s">
        <v>13247</v>
      </c>
    </row>
    <row r="283" spans="7:10" ht="22.5" x14ac:dyDescent="0.2">
      <c r="G283" s="6" t="s">
        <v>16542</v>
      </c>
      <c r="H283" s="6" t="s">
        <v>9643</v>
      </c>
      <c r="I283" s="6" t="s">
        <v>16997</v>
      </c>
      <c r="J283" s="6" t="s">
        <v>5588</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14449</v>
      </c>
      <c r="I288" s="6" t="s">
        <v>5995</v>
      </c>
      <c r="J288" s="6" t="s">
        <v>5995</v>
      </c>
    </row>
    <row r="289" spans="7:10" ht="22.5" x14ac:dyDescent="0.2">
      <c r="G289" s="6" t="s">
        <v>3080</v>
      </c>
      <c r="H289" s="6" t="s">
        <v>14449</v>
      </c>
      <c r="I289" s="6" t="s">
        <v>5995</v>
      </c>
      <c r="J289" s="6" t="s">
        <v>17316</v>
      </c>
    </row>
    <row r="290" spans="7:10" ht="22.5" x14ac:dyDescent="0.2">
      <c r="G290" s="6" t="s">
        <v>3080</v>
      </c>
      <c r="H290" s="6" t="s">
        <v>14449</v>
      </c>
      <c r="I290" s="6" t="s">
        <v>4764</v>
      </c>
      <c r="J290" s="6" t="s">
        <v>4764</v>
      </c>
    </row>
    <row r="291" spans="7:10" ht="22.5" x14ac:dyDescent="0.2">
      <c r="G291" s="6" t="s">
        <v>3080</v>
      </c>
      <c r="H291" s="6" t="s">
        <v>14449</v>
      </c>
      <c r="I291" s="6" t="s">
        <v>4764</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10327</v>
      </c>
    </row>
    <row r="294" spans="7:10" ht="22.5" x14ac:dyDescent="0.2">
      <c r="G294" s="6" t="s">
        <v>3080</v>
      </c>
      <c r="H294" s="6" t="s">
        <v>14449</v>
      </c>
      <c r="I294" s="6" t="s">
        <v>14365</v>
      </c>
      <c r="J294" s="6" t="s">
        <v>73</v>
      </c>
    </row>
    <row r="295" spans="7:10" ht="22.5" x14ac:dyDescent="0.2">
      <c r="G295" s="6" t="s">
        <v>3080</v>
      </c>
      <c r="H295" s="6" t="s">
        <v>14449</v>
      </c>
      <c r="I295" s="6" t="s">
        <v>11466</v>
      </c>
      <c r="J295" s="6" t="s">
        <v>9409</v>
      </c>
    </row>
    <row r="296" spans="7:10" ht="22.5" x14ac:dyDescent="0.2">
      <c r="G296" s="6" t="s">
        <v>3080</v>
      </c>
      <c r="H296" s="6" t="s">
        <v>14449</v>
      </c>
      <c r="I296" s="6" t="s">
        <v>11466</v>
      </c>
      <c r="J296" s="6" t="s">
        <v>11858</v>
      </c>
    </row>
    <row r="297" spans="7:10" ht="22.5" x14ac:dyDescent="0.2">
      <c r="G297" s="6" t="s">
        <v>3080</v>
      </c>
      <c r="H297" s="6" t="s">
        <v>14449</v>
      </c>
      <c r="I297" s="6" t="s">
        <v>11466</v>
      </c>
      <c r="J297" s="6" t="s">
        <v>11466</v>
      </c>
    </row>
    <row r="298" spans="7:10" ht="22.5" x14ac:dyDescent="0.2">
      <c r="G298" s="6" t="s">
        <v>3080</v>
      </c>
      <c r="H298" s="6" t="s">
        <v>14449</v>
      </c>
      <c r="I298" s="6" t="s">
        <v>4622</v>
      </c>
      <c r="J298" s="6" t="s">
        <v>6158</v>
      </c>
    </row>
    <row r="299" spans="7:10" ht="22.5" x14ac:dyDescent="0.2">
      <c r="G299" s="6" t="s">
        <v>3080</v>
      </c>
      <c r="H299" s="6" t="s">
        <v>14449</v>
      </c>
      <c r="I299" s="6" t="s">
        <v>4622</v>
      </c>
      <c r="J299" s="6" t="s">
        <v>4622</v>
      </c>
    </row>
    <row r="300" spans="7:10" ht="22.5" x14ac:dyDescent="0.2">
      <c r="G300" s="6" t="s">
        <v>3080</v>
      </c>
      <c r="H300" s="6" t="s">
        <v>14449</v>
      </c>
      <c r="I300" s="6" t="s">
        <v>5999</v>
      </c>
      <c r="J300" s="6" t="s">
        <v>3380</v>
      </c>
    </row>
    <row r="301" spans="7:10" ht="22.5" x14ac:dyDescent="0.2">
      <c r="G301" s="6" t="s">
        <v>3080</v>
      </c>
      <c r="H301" s="6" t="s">
        <v>14449</v>
      </c>
      <c r="I301" s="6" t="s">
        <v>5999</v>
      </c>
      <c r="J301" s="6" t="s">
        <v>5999</v>
      </c>
    </row>
    <row r="302" spans="7:10" ht="22.5" x14ac:dyDescent="0.2">
      <c r="G302" s="6" t="s">
        <v>3080</v>
      </c>
      <c r="H302" s="6" t="s">
        <v>14449</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12224</v>
      </c>
    </row>
    <row r="309" spans="7:10" ht="22.5" x14ac:dyDescent="0.2">
      <c r="G309" s="6" t="s">
        <v>18355</v>
      </c>
      <c r="H309" s="6" t="s">
        <v>6673</v>
      </c>
      <c r="I309" s="6" t="s">
        <v>51</v>
      </c>
      <c r="J309" s="6" t="s">
        <v>12695</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9652</v>
      </c>
      <c r="J314" s="6" t="s">
        <v>9652</v>
      </c>
    </row>
    <row r="315" spans="7:10" x14ac:dyDescent="0.2">
      <c r="G315" s="6" t="s">
        <v>18355</v>
      </c>
      <c r="H315" s="6" t="s">
        <v>6673</v>
      </c>
      <c r="I315" s="6" t="s">
        <v>9652</v>
      </c>
      <c r="J315" s="6" t="s">
        <v>5825</v>
      </c>
    </row>
    <row r="316" spans="7:10" ht="22.5" x14ac:dyDescent="0.2">
      <c r="G316" s="6" t="s">
        <v>18355</v>
      </c>
      <c r="H316" s="6" t="s">
        <v>6673</v>
      </c>
      <c r="I316" s="6" t="s">
        <v>12891</v>
      </c>
      <c r="J316" s="6" t="s">
        <v>6859</v>
      </c>
    </row>
    <row r="317" spans="7:10" ht="22.5" x14ac:dyDescent="0.2">
      <c r="G317" s="6" t="s">
        <v>18355</v>
      </c>
      <c r="H317" s="6" t="s">
        <v>6673</v>
      </c>
      <c r="I317" s="6" t="s">
        <v>12891</v>
      </c>
      <c r="J317" s="6" t="s">
        <v>12891</v>
      </c>
    </row>
    <row r="318" spans="7:10" ht="22.5" x14ac:dyDescent="0.2">
      <c r="G318" s="6" t="s">
        <v>18355</v>
      </c>
      <c r="H318" s="6" t="s">
        <v>6673</v>
      </c>
      <c r="I318" s="6" t="s">
        <v>12891</v>
      </c>
      <c r="J318" s="6" t="s">
        <v>14746</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13629</v>
      </c>
    </row>
    <row r="323" spans="7:10" ht="22.5" x14ac:dyDescent="0.2">
      <c r="G323" s="6" t="s">
        <v>18355</v>
      </c>
      <c r="H323" s="6" t="s">
        <v>6673</v>
      </c>
      <c r="I323" s="6" t="s">
        <v>868</v>
      </c>
      <c r="J323" s="6" t="s">
        <v>868</v>
      </c>
    </row>
    <row r="324" spans="7:10" x14ac:dyDescent="0.2">
      <c r="G324" s="6" t="s">
        <v>18355</v>
      </c>
      <c r="H324" s="6" t="s">
        <v>6673</v>
      </c>
      <c r="I324" s="6" t="s">
        <v>14655</v>
      </c>
      <c r="J324" s="6" t="s">
        <v>14655</v>
      </c>
    </row>
    <row r="325" spans="7:10" x14ac:dyDescent="0.2">
      <c r="G325" s="6" t="s">
        <v>18355</v>
      </c>
      <c r="H325" s="6" t="s">
        <v>6673</v>
      </c>
      <c r="I325" s="6" t="s">
        <v>2227</v>
      </c>
      <c r="J325" s="6" t="s">
        <v>3698</v>
      </c>
    </row>
    <row r="326" spans="7:10" x14ac:dyDescent="0.2">
      <c r="G326" s="6" t="s">
        <v>18355</v>
      </c>
      <c r="H326" s="6" t="s">
        <v>6673</v>
      </c>
      <c r="I326" s="6" t="s">
        <v>2227</v>
      </c>
      <c r="J326" s="6" t="s">
        <v>2227</v>
      </c>
    </row>
    <row r="327" spans="7:10" x14ac:dyDescent="0.2">
      <c r="G327" s="6" t="s">
        <v>18355</v>
      </c>
      <c r="H327" s="6" t="s">
        <v>6673</v>
      </c>
      <c r="I327" s="6" t="s">
        <v>12422</v>
      </c>
      <c r="J327" s="6" t="s">
        <v>7228</v>
      </c>
    </row>
    <row r="328" spans="7:10" x14ac:dyDescent="0.2">
      <c r="G328" s="6" t="s">
        <v>18355</v>
      </c>
      <c r="H328" s="6" t="s">
        <v>6673</v>
      </c>
      <c r="I328" s="6" t="s">
        <v>12422</v>
      </c>
      <c r="J328" s="6" t="s">
        <v>4285</v>
      </c>
    </row>
    <row r="329" spans="7:10" x14ac:dyDescent="0.2">
      <c r="G329" s="6" t="s">
        <v>18355</v>
      </c>
      <c r="H329" s="6" t="s">
        <v>6673</v>
      </c>
      <c r="I329" s="6" t="s">
        <v>12422</v>
      </c>
      <c r="J329" s="6" t="s">
        <v>6331</v>
      </c>
    </row>
    <row r="330" spans="7:10" x14ac:dyDescent="0.2">
      <c r="G330" s="6" t="s">
        <v>18355</v>
      </c>
      <c r="H330" s="6" t="s">
        <v>6673</v>
      </c>
      <c r="I330" s="6" t="s">
        <v>12422</v>
      </c>
      <c r="J330" s="6" t="s">
        <v>12422</v>
      </c>
    </row>
    <row r="331" spans="7:10" x14ac:dyDescent="0.2">
      <c r="G331" s="6" t="s">
        <v>18355</v>
      </c>
      <c r="H331" s="6" t="s">
        <v>6673</v>
      </c>
      <c r="I331" s="6" t="s">
        <v>11179</v>
      </c>
      <c r="J331" s="6" t="s">
        <v>4435</v>
      </c>
    </row>
    <row r="332" spans="7:10" x14ac:dyDescent="0.2">
      <c r="G332" s="6" t="s">
        <v>18355</v>
      </c>
      <c r="H332" s="6" t="s">
        <v>6673</v>
      </c>
      <c r="I332" s="6" t="s">
        <v>11179</v>
      </c>
      <c r="J332" s="6" t="s">
        <v>11639</v>
      </c>
    </row>
    <row r="333" spans="7:10" x14ac:dyDescent="0.2">
      <c r="G333" s="6" t="s">
        <v>18355</v>
      </c>
      <c r="H333" s="6" t="s">
        <v>6673</v>
      </c>
      <c r="I333" s="6" t="s">
        <v>11179</v>
      </c>
      <c r="J333" s="6" t="s">
        <v>16932</v>
      </c>
    </row>
    <row r="334" spans="7:10" x14ac:dyDescent="0.2">
      <c r="G334" s="6" t="s">
        <v>18355</v>
      </c>
      <c r="H334" s="6" t="s">
        <v>6673</v>
      </c>
      <c r="I334" s="6" t="s">
        <v>11179</v>
      </c>
      <c r="J334" s="6" t="s">
        <v>11179</v>
      </c>
    </row>
    <row r="335" spans="7:10" x14ac:dyDescent="0.2">
      <c r="G335" s="6" t="s">
        <v>18355</v>
      </c>
      <c r="H335" s="6" t="s">
        <v>5155</v>
      </c>
      <c r="I335" s="6" t="s">
        <v>9102</v>
      </c>
      <c r="J335" s="6" t="s">
        <v>9102</v>
      </c>
    </row>
    <row r="336" spans="7:10" x14ac:dyDescent="0.2">
      <c r="G336" s="6" t="s">
        <v>18355</v>
      </c>
      <c r="H336" s="6" t="s">
        <v>5155</v>
      </c>
      <c r="I336" s="6" t="s">
        <v>9102</v>
      </c>
      <c r="J336" s="6" t="s">
        <v>12601</v>
      </c>
    </row>
    <row r="337" spans="7:10" x14ac:dyDescent="0.2">
      <c r="G337" s="6" t="s">
        <v>18355</v>
      </c>
      <c r="H337" s="6" t="s">
        <v>5155</v>
      </c>
      <c r="I337" s="6" t="s">
        <v>9102</v>
      </c>
      <c r="J337" s="6" t="s">
        <v>14360</v>
      </c>
    </row>
    <row r="338" spans="7:10" x14ac:dyDescent="0.2">
      <c r="G338" s="6" t="s">
        <v>18355</v>
      </c>
      <c r="H338" s="6" t="s">
        <v>5155</v>
      </c>
      <c r="I338" s="6" t="s">
        <v>9102</v>
      </c>
      <c r="J338" s="6" t="s">
        <v>12415</v>
      </c>
    </row>
    <row r="339" spans="7:10" x14ac:dyDescent="0.2">
      <c r="G339" s="6" t="s">
        <v>18355</v>
      </c>
      <c r="H339" s="6" t="s">
        <v>5155</v>
      </c>
      <c r="I339" s="6" t="s">
        <v>9102</v>
      </c>
      <c r="J339" s="6" t="s">
        <v>16455</v>
      </c>
    </row>
    <row r="340" spans="7:10" x14ac:dyDescent="0.2">
      <c r="G340" s="6" t="s">
        <v>18355</v>
      </c>
      <c r="H340" s="6" t="s">
        <v>5155</v>
      </c>
      <c r="I340" s="6" t="s">
        <v>9102</v>
      </c>
      <c r="J340" s="6" t="s">
        <v>4889</v>
      </c>
    </row>
    <row r="341" spans="7:10" x14ac:dyDescent="0.2">
      <c r="G341" s="6" t="s">
        <v>18355</v>
      </c>
      <c r="H341" s="6" t="s">
        <v>5155</v>
      </c>
      <c r="I341" s="6" t="s">
        <v>9102</v>
      </c>
      <c r="J341" s="6" t="s">
        <v>16702</v>
      </c>
    </row>
    <row r="342" spans="7:10" x14ac:dyDescent="0.2">
      <c r="G342" s="6" t="s">
        <v>18355</v>
      </c>
      <c r="H342" s="6" t="s">
        <v>5155</v>
      </c>
      <c r="I342" s="6" t="s">
        <v>9102</v>
      </c>
      <c r="J342" s="6" t="s">
        <v>16647</v>
      </c>
    </row>
    <row r="343" spans="7:10" x14ac:dyDescent="0.2">
      <c r="G343" s="6" t="s">
        <v>18355</v>
      </c>
      <c r="H343" s="6" t="s">
        <v>5155</v>
      </c>
      <c r="I343" s="6" t="s">
        <v>9102</v>
      </c>
      <c r="J343" s="6" t="s">
        <v>6289</v>
      </c>
    </row>
    <row r="344" spans="7:10" x14ac:dyDescent="0.2">
      <c r="G344" s="6" t="s">
        <v>18355</v>
      </c>
      <c r="H344" s="6" t="s">
        <v>5155</v>
      </c>
      <c r="I344" s="6" t="s">
        <v>9102</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5862</v>
      </c>
    </row>
    <row r="350" spans="7:10" ht="22.5" x14ac:dyDescent="0.2">
      <c r="G350" s="6" t="s">
        <v>18355</v>
      </c>
      <c r="H350" s="6" t="s">
        <v>15160</v>
      </c>
      <c r="I350" s="6" t="s">
        <v>17637</v>
      </c>
      <c r="J350" s="6" t="s">
        <v>12240</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12498</v>
      </c>
      <c r="J353" s="6" t="s">
        <v>12498</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11484</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18073</v>
      </c>
      <c r="J372" s="6" t="s">
        <v>11788</v>
      </c>
    </row>
    <row r="373" spans="7:10" ht="22.5" x14ac:dyDescent="0.2">
      <c r="G373" s="6" t="s">
        <v>17539</v>
      </c>
      <c r="H373" s="6" t="s">
        <v>10723</v>
      </c>
      <c r="I373" s="6" t="s">
        <v>18073</v>
      </c>
      <c r="J373" s="6" t="s">
        <v>18073</v>
      </c>
    </row>
    <row r="374" spans="7:10" ht="22.5" x14ac:dyDescent="0.2">
      <c r="G374" s="6" t="s">
        <v>17539</v>
      </c>
      <c r="H374" s="6" t="s">
        <v>10723</v>
      </c>
      <c r="I374" s="6" t="s">
        <v>18073</v>
      </c>
      <c r="J374" s="6" t="s">
        <v>3949</v>
      </c>
    </row>
    <row r="375" spans="7:10" ht="22.5" x14ac:dyDescent="0.2">
      <c r="G375" s="6" t="s">
        <v>17539</v>
      </c>
      <c r="H375" s="6" t="s">
        <v>10723</v>
      </c>
      <c r="I375" s="6" t="s">
        <v>18073</v>
      </c>
      <c r="J375" s="6" t="s">
        <v>10886</v>
      </c>
    </row>
    <row r="376" spans="7:10" ht="22.5" x14ac:dyDescent="0.2">
      <c r="G376" s="6" t="s">
        <v>17539</v>
      </c>
      <c r="H376" s="6" t="s">
        <v>628</v>
      </c>
      <c r="I376" s="6" t="s">
        <v>12142</v>
      </c>
      <c r="J376" s="6" t="s">
        <v>6992</v>
      </c>
    </row>
    <row r="377" spans="7:10" ht="22.5" x14ac:dyDescent="0.2">
      <c r="G377" s="6" t="s">
        <v>17539</v>
      </c>
      <c r="H377" s="6" t="s">
        <v>628</v>
      </c>
      <c r="I377" s="6" t="s">
        <v>12142</v>
      </c>
      <c r="J377" s="6" t="s">
        <v>9384</v>
      </c>
    </row>
    <row r="378" spans="7:10" ht="22.5" x14ac:dyDescent="0.2">
      <c r="G378" s="6" t="s">
        <v>17539</v>
      </c>
      <c r="H378" s="6" t="s">
        <v>628</v>
      </c>
      <c r="I378" s="6" t="s">
        <v>12142</v>
      </c>
      <c r="J378" s="6" t="s">
        <v>12142</v>
      </c>
    </row>
    <row r="379" spans="7:10" ht="22.5" x14ac:dyDescent="0.2">
      <c r="G379" s="6" t="s">
        <v>17539</v>
      </c>
      <c r="H379" s="6" t="s">
        <v>628</v>
      </c>
      <c r="I379" s="6" t="s">
        <v>12142</v>
      </c>
      <c r="J379" s="6" t="s">
        <v>8298</v>
      </c>
    </row>
    <row r="380" spans="7:10" ht="22.5" x14ac:dyDescent="0.2">
      <c r="G380" s="6" t="s">
        <v>17539</v>
      </c>
      <c r="H380" s="6" t="s">
        <v>628</v>
      </c>
      <c r="I380" s="6" t="s">
        <v>3958</v>
      </c>
      <c r="J380" s="6" t="s">
        <v>7701</v>
      </c>
    </row>
    <row r="381" spans="7:10" ht="22.5" x14ac:dyDescent="0.2">
      <c r="G381" s="6" t="s">
        <v>17539</v>
      </c>
      <c r="H381" s="6" t="s">
        <v>628</v>
      </c>
      <c r="I381" s="6" t="s">
        <v>3958</v>
      </c>
      <c r="J381" s="6" t="s">
        <v>10101</v>
      </c>
    </row>
    <row r="382" spans="7:10" ht="22.5" x14ac:dyDescent="0.2">
      <c r="G382" s="6" t="s">
        <v>17539</v>
      </c>
      <c r="H382" s="6" t="s">
        <v>628</v>
      </c>
      <c r="I382" s="6" t="s">
        <v>3958</v>
      </c>
      <c r="J382" s="6" t="s">
        <v>3958</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11491</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6998" zoomScale="130" zoomScaleNormal="130" workbookViewId="0">
      <selection activeCell="A17014" sqref="A17014"/>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6212</v>
      </c>
    </row>
    <row r="4" spans="1:2" x14ac:dyDescent="0.25">
      <c r="A4" s="62">
        <v>10101505</v>
      </c>
      <c r="B4" s="63" t="s">
        <v>6081</v>
      </c>
    </row>
    <row r="5" spans="1:2" x14ac:dyDescent="0.25">
      <c r="A5" s="62">
        <v>10101506</v>
      </c>
      <c r="B5" s="63" t="s">
        <v>12252</v>
      </c>
    </row>
    <row r="6" spans="1:2" x14ac:dyDescent="0.25">
      <c r="A6" s="62">
        <v>10101507</v>
      </c>
      <c r="B6" s="63" t="s">
        <v>10584</v>
      </c>
    </row>
    <row r="7" spans="1:2" x14ac:dyDescent="0.25">
      <c r="A7" s="62">
        <v>10101508</v>
      </c>
      <c r="B7" s="63" t="s">
        <v>3873</v>
      </c>
    </row>
    <row r="8" spans="1:2" x14ac:dyDescent="0.25">
      <c r="A8" s="62">
        <v>10101509</v>
      </c>
      <c r="B8" s="63" t="s">
        <v>8392</v>
      </c>
    </row>
    <row r="9" spans="1:2" x14ac:dyDescent="0.25">
      <c r="A9" s="62">
        <v>10101510</v>
      </c>
      <c r="B9" s="63" t="s">
        <v>3910</v>
      </c>
    </row>
    <row r="10" spans="1:2" x14ac:dyDescent="0.25">
      <c r="A10" s="62">
        <v>10101511</v>
      </c>
      <c r="B10" s="63" t="s">
        <v>957</v>
      </c>
    </row>
    <row r="11" spans="1:2" x14ac:dyDescent="0.25">
      <c r="A11" s="62">
        <v>10101512</v>
      </c>
      <c r="B11" s="63" t="s">
        <v>9955</v>
      </c>
    </row>
    <row r="12" spans="1:2" x14ac:dyDescent="0.25">
      <c r="A12" s="62">
        <v>10101513</v>
      </c>
      <c r="B12" s="63" t="s">
        <v>5966</v>
      </c>
    </row>
    <row r="13" spans="1:2" x14ac:dyDescent="0.25">
      <c r="A13" s="62">
        <v>10101514</v>
      </c>
      <c r="B13" s="63" t="s">
        <v>15764</v>
      </c>
    </row>
    <row r="14" spans="1:2" x14ac:dyDescent="0.25">
      <c r="A14" s="62">
        <v>10101515</v>
      </c>
      <c r="B14" s="63" t="s">
        <v>5984</v>
      </c>
    </row>
    <row r="15" spans="1:2" x14ac:dyDescent="0.25">
      <c r="A15" s="62">
        <v>10101516</v>
      </c>
      <c r="B15" s="63" t="s">
        <v>6565</v>
      </c>
    </row>
    <row r="16" spans="1:2" x14ac:dyDescent="0.25">
      <c r="A16" s="62">
        <v>10101517</v>
      </c>
      <c r="B16" s="63" t="s">
        <v>13660</v>
      </c>
    </row>
    <row r="17" spans="1:2" x14ac:dyDescent="0.25">
      <c r="A17" s="62">
        <v>10101601</v>
      </c>
      <c r="B17" s="63" t="s">
        <v>5544</v>
      </c>
    </row>
    <row r="18" spans="1:2" x14ac:dyDescent="0.25">
      <c r="A18" s="62">
        <v>10101602</v>
      </c>
      <c r="B18" s="63" t="s">
        <v>8485</v>
      </c>
    </row>
    <row r="19" spans="1:2" x14ac:dyDescent="0.25">
      <c r="A19" s="62">
        <v>10101603</v>
      </c>
      <c r="B19" s="63" t="s">
        <v>12682</v>
      </c>
    </row>
    <row r="20" spans="1:2" x14ac:dyDescent="0.25">
      <c r="A20" s="62">
        <v>10101604</v>
      </c>
      <c r="B20" s="63" t="s">
        <v>9166</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7780</v>
      </c>
    </row>
    <row r="32" spans="1:2" x14ac:dyDescent="0.25">
      <c r="A32" s="62">
        <v>10101806</v>
      </c>
      <c r="B32" s="63" t="s">
        <v>15538</v>
      </c>
    </row>
    <row r="33" spans="1:2" x14ac:dyDescent="0.25">
      <c r="A33" s="62">
        <v>10101807</v>
      </c>
      <c r="B33" s="63" t="s">
        <v>10738</v>
      </c>
    </row>
    <row r="34" spans="1:2" x14ac:dyDescent="0.25">
      <c r="A34" s="62">
        <v>10101808</v>
      </c>
      <c r="B34" s="63" t="s">
        <v>7434</v>
      </c>
    </row>
    <row r="35" spans="1:2" x14ac:dyDescent="0.25">
      <c r="A35" s="62">
        <v>10101901</v>
      </c>
      <c r="B35" s="63" t="s">
        <v>10155</v>
      </c>
    </row>
    <row r="36" spans="1:2" x14ac:dyDescent="0.25">
      <c r="A36" s="62">
        <v>10101902</v>
      </c>
      <c r="B36" s="63" t="s">
        <v>14169</v>
      </c>
    </row>
    <row r="37" spans="1:2" x14ac:dyDescent="0.25">
      <c r="A37" s="62">
        <v>10101903</v>
      </c>
      <c r="B37" s="63" t="s">
        <v>8346</v>
      </c>
    </row>
    <row r="38" spans="1:2" x14ac:dyDescent="0.25">
      <c r="A38" s="62">
        <v>10101904</v>
      </c>
      <c r="B38" s="63" t="s">
        <v>16404</v>
      </c>
    </row>
    <row r="39" spans="1:2" x14ac:dyDescent="0.25">
      <c r="A39" s="62">
        <v>10102001</v>
      </c>
      <c r="B39" s="63" t="s">
        <v>9776</v>
      </c>
    </row>
    <row r="40" spans="1:2" x14ac:dyDescent="0.25">
      <c r="A40" s="62">
        <v>10102002</v>
      </c>
      <c r="B40" s="63" t="s">
        <v>4570</v>
      </c>
    </row>
    <row r="41" spans="1:2" x14ac:dyDescent="0.25">
      <c r="A41" s="62">
        <v>10111301</v>
      </c>
      <c r="B41" s="63" t="s">
        <v>17400</v>
      </c>
    </row>
    <row r="42" spans="1:2" x14ac:dyDescent="0.25">
      <c r="A42" s="62">
        <v>10111302</v>
      </c>
      <c r="B42" s="63" t="s">
        <v>17110</v>
      </c>
    </row>
    <row r="43" spans="1:2" x14ac:dyDescent="0.25">
      <c r="A43" s="62">
        <v>10111303</v>
      </c>
      <c r="B43" s="63" t="s">
        <v>12216</v>
      </c>
    </row>
    <row r="44" spans="1:2" x14ac:dyDescent="0.25">
      <c r="A44" s="62">
        <v>10111304</v>
      </c>
      <c r="B44" s="63" t="s">
        <v>7704</v>
      </c>
    </row>
    <row r="45" spans="1:2" x14ac:dyDescent="0.25">
      <c r="A45" s="62">
        <v>10111305</v>
      </c>
      <c r="B45" s="63" t="s">
        <v>16781</v>
      </c>
    </row>
    <row r="46" spans="1:2" x14ac:dyDescent="0.25">
      <c r="A46" s="62">
        <v>10111306</v>
      </c>
      <c r="B46" s="63" t="s">
        <v>18290</v>
      </c>
    </row>
    <row r="47" spans="1:2" x14ac:dyDescent="0.25">
      <c r="A47" s="62">
        <v>10111307</v>
      </c>
      <c r="B47" s="63" t="s">
        <v>11506</v>
      </c>
    </row>
    <row r="48" spans="1:2" x14ac:dyDescent="0.25">
      <c r="A48" s="62">
        <v>10121501</v>
      </c>
      <c r="B48" s="63" t="s">
        <v>6276</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5604</v>
      </c>
    </row>
    <row r="53" spans="1:2" x14ac:dyDescent="0.25">
      <c r="A53" s="62">
        <v>10121506</v>
      </c>
      <c r="B53" s="63" t="s">
        <v>10762</v>
      </c>
    </row>
    <row r="54" spans="1:2" x14ac:dyDescent="0.25">
      <c r="A54" s="62">
        <v>10121601</v>
      </c>
      <c r="B54" s="63" t="s">
        <v>11259</v>
      </c>
    </row>
    <row r="55" spans="1:2" x14ac:dyDescent="0.25">
      <c r="A55" s="62">
        <v>10121602</v>
      </c>
      <c r="B55" s="63" t="s">
        <v>10827</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11433</v>
      </c>
    </row>
    <row r="64" spans="1:2" x14ac:dyDescent="0.25">
      <c r="A64" s="62">
        <v>10121804</v>
      </c>
      <c r="B64" s="63" t="s">
        <v>3462</v>
      </c>
    </row>
    <row r="65" spans="1:2" x14ac:dyDescent="0.25">
      <c r="A65" s="62">
        <v>10121805</v>
      </c>
      <c r="B65" s="63" t="s">
        <v>12714</v>
      </c>
    </row>
    <row r="66" spans="1:2" x14ac:dyDescent="0.25">
      <c r="A66" s="62">
        <v>10121806</v>
      </c>
      <c r="B66" s="63" t="s">
        <v>3230</v>
      </c>
    </row>
    <row r="67" spans="1:2" x14ac:dyDescent="0.25">
      <c r="A67" s="62">
        <v>10121901</v>
      </c>
      <c r="B67" s="63" t="s">
        <v>7683</v>
      </c>
    </row>
    <row r="68" spans="1:2" x14ac:dyDescent="0.25">
      <c r="A68" s="62">
        <v>10122001</v>
      </c>
      <c r="B68" s="63" t="s">
        <v>4466</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10508</v>
      </c>
    </row>
    <row r="73" spans="1:2" x14ac:dyDescent="0.25">
      <c r="A73" s="62">
        <v>10122103</v>
      </c>
      <c r="B73" s="63" t="s">
        <v>1073</v>
      </c>
    </row>
    <row r="74" spans="1:2" x14ac:dyDescent="0.25">
      <c r="A74" s="62">
        <v>10131506</v>
      </c>
      <c r="B74" s="63" t="s">
        <v>11510</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16578</v>
      </c>
    </row>
    <row r="81" spans="1:2" x14ac:dyDescent="0.25">
      <c r="A81" s="62">
        <v>10131701</v>
      </c>
      <c r="B81" s="63" t="s">
        <v>7140</v>
      </c>
    </row>
    <row r="82" spans="1:2" x14ac:dyDescent="0.25">
      <c r="A82" s="62">
        <v>10131702</v>
      </c>
      <c r="B82" s="63" t="s">
        <v>6700</v>
      </c>
    </row>
    <row r="83" spans="1:2" x14ac:dyDescent="0.25">
      <c r="A83" s="62">
        <v>10141501</v>
      </c>
      <c r="B83" s="63" t="s">
        <v>14955</v>
      </c>
    </row>
    <row r="84" spans="1:2" x14ac:dyDescent="0.25">
      <c r="A84" s="62">
        <v>10141502</v>
      </c>
      <c r="B84" s="63" t="s">
        <v>1078</v>
      </c>
    </row>
    <row r="85" spans="1:2" x14ac:dyDescent="0.25">
      <c r="A85" s="62">
        <v>10141503</v>
      </c>
      <c r="B85" s="63" t="s">
        <v>3238</v>
      </c>
    </row>
    <row r="86" spans="1:2" x14ac:dyDescent="0.25">
      <c r="A86" s="62">
        <v>10141504</v>
      </c>
      <c r="B86" s="63" t="s">
        <v>13799</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4683</v>
      </c>
    </row>
    <row r="91" spans="1:2" x14ac:dyDescent="0.25">
      <c r="A91" s="62">
        <v>10141605</v>
      </c>
      <c r="B91" s="63" t="s">
        <v>7040</v>
      </c>
    </row>
    <row r="92" spans="1:2" x14ac:dyDescent="0.25">
      <c r="A92" s="62">
        <v>10141606</v>
      </c>
      <c r="B92" s="63" t="s">
        <v>11377</v>
      </c>
    </row>
    <row r="93" spans="1:2" x14ac:dyDescent="0.25">
      <c r="A93" s="62">
        <v>10141607</v>
      </c>
      <c r="B93" s="63" t="s">
        <v>4279</v>
      </c>
    </row>
    <row r="94" spans="1:2" x14ac:dyDescent="0.25">
      <c r="A94" s="62">
        <v>10141608</v>
      </c>
      <c r="B94" s="63" t="s">
        <v>6187</v>
      </c>
    </row>
    <row r="95" spans="1:2" x14ac:dyDescent="0.25">
      <c r="A95" s="62">
        <v>10141609</v>
      </c>
      <c r="B95" s="63" t="s">
        <v>7450</v>
      </c>
    </row>
    <row r="96" spans="1:2" x14ac:dyDescent="0.25">
      <c r="A96" s="62">
        <v>10141610</v>
      </c>
      <c r="B96" s="63" t="s">
        <v>14402</v>
      </c>
    </row>
    <row r="97" spans="1:2" x14ac:dyDescent="0.25">
      <c r="A97" s="62">
        <v>10141611</v>
      </c>
      <c r="B97" s="63" t="s">
        <v>11662</v>
      </c>
    </row>
    <row r="98" spans="1:2" x14ac:dyDescent="0.25">
      <c r="A98" s="62">
        <v>10151501</v>
      </c>
      <c r="B98" s="63" t="s">
        <v>1468</v>
      </c>
    </row>
    <row r="99" spans="1:2" x14ac:dyDescent="0.25">
      <c r="A99" s="62">
        <v>10151502</v>
      </c>
      <c r="B99" s="63" t="s">
        <v>18814</v>
      </c>
    </row>
    <row r="100" spans="1:2" x14ac:dyDescent="0.25">
      <c r="A100" s="62">
        <v>10151503</v>
      </c>
      <c r="B100" s="63" t="s">
        <v>5030</v>
      </c>
    </row>
    <row r="101" spans="1:2" x14ac:dyDescent="0.25">
      <c r="A101" s="62">
        <v>10151504</v>
      </c>
      <c r="B101" s="63" t="s">
        <v>14686</v>
      </c>
    </row>
    <row r="102" spans="1:2" x14ac:dyDescent="0.25">
      <c r="A102" s="62">
        <v>10151505</v>
      </c>
      <c r="B102" s="63" t="s">
        <v>4731</v>
      </c>
    </row>
    <row r="103" spans="1:2" x14ac:dyDescent="0.25">
      <c r="A103" s="62">
        <v>10151506</v>
      </c>
      <c r="B103" s="63" t="s">
        <v>16715</v>
      </c>
    </row>
    <row r="104" spans="1:2" x14ac:dyDescent="0.25">
      <c r="A104" s="62">
        <v>10151507</v>
      </c>
      <c r="B104" s="63" t="s">
        <v>4005</v>
      </c>
    </row>
    <row r="105" spans="1:2" x14ac:dyDescent="0.25">
      <c r="A105" s="62">
        <v>10151508</v>
      </c>
      <c r="B105" s="63" t="s">
        <v>16536</v>
      </c>
    </row>
    <row r="106" spans="1:2" x14ac:dyDescent="0.25">
      <c r="A106" s="62">
        <v>10151509</v>
      </c>
      <c r="B106" s="63" t="s">
        <v>7536</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11085</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8186</v>
      </c>
    </row>
    <row r="117" spans="1:2" x14ac:dyDescent="0.25">
      <c r="A117" s="62">
        <v>10151520</v>
      </c>
      <c r="B117" s="63" t="s">
        <v>1696</v>
      </c>
    </row>
    <row r="118" spans="1:2" x14ac:dyDescent="0.25">
      <c r="A118" s="62">
        <v>10151521</v>
      </c>
      <c r="B118" s="63" t="s">
        <v>15849</v>
      </c>
    </row>
    <row r="119" spans="1:2" x14ac:dyDescent="0.25">
      <c r="A119" s="62">
        <v>10151522</v>
      </c>
      <c r="B119" s="63" t="s">
        <v>10480</v>
      </c>
    </row>
    <row r="120" spans="1:2" x14ac:dyDescent="0.25">
      <c r="A120" s="62">
        <v>10151523</v>
      </c>
      <c r="B120" s="63" t="s">
        <v>3144</v>
      </c>
    </row>
    <row r="121" spans="1:2" x14ac:dyDescent="0.25">
      <c r="A121" s="62">
        <v>10151524</v>
      </c>
      <c r="B121" s="63" t="s">
        <v>11218</v>
      </c>
    </row>
    <row r="122" spans="1:2" x14ac:dyDescent="0.25">
      <c r="A122" s="62">
        <v>10151525</v>
      </c>
      <c r="B122" s="63" t="s">
        <v>9746</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13162</v>
      </c>
    </row>
    <row r="127" spans="1:2" x14ac:dyDescent="0.25">
      <c r="A127" s="62">
        <v>10151530</v>
      </c>
      <c r="B127" s="63" t="s">
        <v>2964</v>
      </c>
    </row>
    <row r="128" spans="1:2" x14ac:dyDescent="0.25">
      <c r="A128" s="62">
        <v>10151531</v>
      </c>
      <c r="B128" s="63" t="s">
        <v>13544</v>
      </c>
    </row>
    <row r="129" spans="1:2" x14ac:dyDescent="0.25">
      <c r="A129" s="62">
        <v>10151532</v>
      </c>
      <c r="B129" s="63" t="s">
        <v>10703</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3850</v>
      </c>
    </row>
    <row r="136" spans="1:2" x14ac:dyDescent="0.25">
      <c r="A136" s="62">
        <v>10151604</v>
      </c>
      <c r="B136" s="63" t="s">
        <v>15806</v>
      </c>
    </row>
    <row r="137" spans="1:2" x14ac:dyDescent="0.25">
      <c r="A137" s="62">
        <v>10151605</v>
      </c>
      <c r="B137" s="63" t="s">
        <v>12433</v>
      </c>
    </row>
    <row r="138" spans="1:2" x14ac:dyDescent="0.25">
      <c r="A138" s="62">
        <v>10151606</v>
      </c>
      <c r="B138" s="63" t="s">
        <v>1671</v>
      </c>
    </row>
    <row r="139" spans="1:2" x14ac:dyDescent="0.25">
      <c r="A139" s="62">
        <v>10151607</v>
      </c>
      <c r="B139" s="63" t="s">
        <v>4413</v>
      </c>
    </row>
    <row r="140" spans="1:2" x14ac:dyDescent="0.25">
      <c r="A140" s="62">
        <v>10151608</v>
      </c>
      <c r="B140" s="63" t="s">
        <v>16347</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14018</v>
      </c>
    </row>
    <row r="147" spans="1:2" x14ac:dyDescent="0.25">
      <c r="A147" s="62">
        <v>10151704</v>
      </c>
      <c r="B147" s="63" t="s">
        <v>8022</v>
      </c>
    </row>
    <row r="148" spans="1:2" x14ac:dyDescent="0.25">
      <c r="A148" s="62">
        <v>10151705</v>
      </c>
      <c r="B148" s="63" t="s">
        <v>17201</v>
      </c>
    </row>
    <row r="149" spans="1:2" x14ac:dyDescent="0.25">
      <c r="A149" s="62">
        <v>10151706</v>
      </c>
      <c r="B149" s="63" t="s">
        <v>7634</v>
      </c>
    </row>
    <row r="150" spans="1:2" x14ac:dyDescent="0.25">
      <c r="A150" s="62">
        <v>10151801</v>
      </c>
      <c r="B150" s="63" t="s">
        <v>11505</v>
      </c>
    </row>
    <row r="151" spans="1:2" x14ac:dyDescent="0.25">
      <c r="A151" s="62">
        <v>10151802</v>
      </c>
      <c r="B151" s="63" t="s">
        <v>16075</v>
      </c>
    </row>
    <row r="152" spans="1:2" x14ac:dyDescent="0.25">
      <c r="A152" s="62">
        <v>10151803</v>
      </c>
      <c r="B152" s="63" t="s">
        <v>9663</v>
      </c>
    </row>
    <row r="153" spans="1:2" x14ac:dyDescent="0.25">
      <c r="A153" s="62">
        <v>10151804</v>
      </c>
      <c r="B153" s="63" t="s">
        <v>16089</v>
      </c>
    </row>
    <row r="154" spans="1:2" x14ac:dyDescent="0.25">
      <c r="A154" s="62">
        <v>10151805</v>
      </c>
      <c r="B154" s="63" t="s">
        <v>965</v>
      </c>
    </row>
    <row r="155" spans="1:2" x14ac:dyDescent="0.25">
      <c r="A155" s="62">
        <v>10151806</v>
      </c>
      <c r="B155" s="63" t="s">
        <v>5050</v>
      </c>
    </row>
    <row r="156" spans="1:2" x14ac:dyDescent="0.25">
      <c r="A156" s="62">
        <v>10151807</v>
      </c>
      <c r="B156" s="63" t="s">
        <v>14372</v>
      </c>
    </row>
    <row r="157" spans="1:2" x14ac:dyDescent="0.25">
      <c r="A157" s="62">
        <v>10151808</v>
      </c>
      <c r="B157" s="63" t="s">
        <v>16793</v>
      </c>
    </row>
    <row r="158" spans="1:2" x14ac:dyDescent="0.25">
      <c r="A158" s="62">
        <v>10151809</v>
      </c>
      <c r="B158" s="63" t="s">
        <v>3604</v>
      </c>
    </row>
    <row r="159" spans="1:2" x14ac:dyDescent="0.25">
      <c r="A159" s="62">
        <v>10151810</v>
      </c>
      <c r="B159" s="63" t="s">
        <v>1793</v>
      </c>
    </row>
    <row r="160" spans="1:2" x14ac:dyDescent="0.25">
      <c r="A160" s="62">
        <v>10151811</v>
      </c>
      <c r="B160" s="63" t="s">
        <v>7063</v>
      </c>
    </row>
    <row r="161" spans="1:2" x14ac:dyDescent="0.25">
      <c r="A161" s="62">
        <v>10151901</v>
      </c>
      <c r="B161" s="63" t="s">
        <v>17179</v>
      </c>
    </row>
    <row r="162" spans="1:2" x14ac:dyDescent="0.25">
      <c r="A162" s="62">
        <v>10151902</v>
      </c>
      <c r="B162" s="63" t="s">
        <v>13226</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5522</v>
      </c>
    </row>
    <row r="170" spans="1:2" x14ac:dyDescent="0.25">
      <c r="A170" s="62">
        <v>10152003</v>
      </c>
      <c r="B170" s="63" t="s">
        <v>11192</v>
      </c>
    </row>
    <row r="171" spans="1:2" x14ac:dyDescent="0.25">
      <c r="A171" s="62">
        <v>10152101</v>
      </c>
      <c r="B171" s="63" t="s">
        <v>17377</v>
      </c>
    </row>
    <row r="172" spans="1:2" x14ac:dyDescent="0.25">
      <c r="A172" s="62">
        <v>10152102</v>
      </c>
      <c r="B172" s="63" t="s">
        <v>1107</v>
      </c>
    </row>
    <row r="173" spans="1:2" x14ac:dyDescent="0.25">
      <c r="A173" s="62">
        <v>10152103</v>
      </c>
      <c r="B173" s="63" t="s">
        <v>5491</v>
      </c>
    </row>
    <row r="174" spans="1:2" x14ac:dyDescent="0.25">
      <c r="A174" s="62">
        <v>10152104</v>
      </c>
      <c r="B174" s="63" t="s">
        <v>9826</v>
      </c>
    </row>
    <row r="175" spans="1:2" x14ac:dyDescent="0.25">
      <c r="A175" s="62">
        <v>10152201</v>
      </c>
      <c r="B175" s="63" t="s">
        <v>12823</v>
      </c>
    </row>
    <row r="176" spans="1:2" x14ac:dyDescent="0.25">
      <c r="A176" s="62">
        <v>10152202</v>
      </c>
      <c r="B176" s="63" t="s">
        <v>10030</v>
      </c>
    </row>
    <row r="177" spans="1:2" x14ac:dyDescent="0.25">
      <c r="A177" s="62">
        <v>10161501</v>
      </c>
      <c r="B177" s="63" t="s">
        <v>17512</v>
      </c>
    </row>
    <row r="178" spans="1:2" x14ac:dyDescent="0.25">
      <c r="A178" s="62">
        <v>10161502</v>
      </c>
      <c r="B178" s="63" t="s">
        <v>16481</v>
      </c>
    </row>
    <row r="179" spans="1:2" x14ac:dyDescent="0.25">
      <c r="A179" s="62">
        <v>10161503</v>
      </c>
      <c r="B179" s="63" t="s">
        <v>10733</v>
      </c>
    </row>
    <row r="180" spans="1:2" x14ac:dyDescent="0.25">
      <c r="A180" s="62">
        <v>10161504</v>
      </c>
      <c r="B180" s="63" t="s">
        <v>3793</v>
      </c>
    </row>
    <row r="181" spans="1:2" x14ac:dyDescent="0.25">
      <c r="A181" s="62">
        <v>10161505</v>
      </c>
      <c r="B181" s="63" t="s">
        <v>14008</v>
      </c>
    </row>
    <row r="182" spans="1:2" x14ac:dyDescent="0.25">
      <c r="A182" s="62">
        <v>10161506</v>
      </c>
      <c r="B182" s="63" t="s">
        <v>18473</v>
      </c>
    </row>
    <row r="183" spans="1:2" x14ac:dyDescent="0.25">
      <c r="A183" s="62">
        <v>10161507</v>
      </c>
      <c r="B183" s="63" t="s">
        <v>973</v>
      </c>
    </row>
    <row r="184" spans="1:2" x14ac:dyDescent="0.25">
      <c r="A184" s="62">
        <v>10161508</v>
      </c>
      <c r="B184" s="63" t="s">
        <v>16996</v>
      </c>
    </row>
    <row r="185" spans="1:2" x14ac:dyDescent="0.25">
      <c r="A185" s="62">
        <v>10161509</v>
      </c>
      <c r="B185" s="63" t="s">
        <v>10490</v>
      </c>
    </row>
    <row r="186" spans="1:2" x14ac:dyDescent="0.25">
      <c r="A186" s="62">
        <v>10161510</v>
      </c>
      <c r="B186" s="63" t="s">
        <v>11133</v>
      </c>
    </row>
    <row r="187" spans="1:2" x14ac:dyDescent="0.25">
      <c r="A187" s="62">
        <v>10161511</v>
      </c>
      <c r="B187" s="63" t="s">
        <v>7918</v>
      </c>
    </row>
    <row r="188" spans="1:2" x14ac:dyDescent="0.25">
      <c r="A188" s="62">
        <v>10161512</v>
      </c>
      <c r="B188" s="63" t="s">
        <v>8852</v>
      </c>
    </row>
    <row r="189" spans="1:2" x14ac:dyDescent="0.25">
      <c r="A189" s="62">
        <v>10161513</v>
      </c>
      <c r="B189" s="63" t="s">
        <v>14892</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16609</v>
      </c>
    </row>
    <row r="194" spans="1:2" x14ac:dyDescent="0.25">
      <c r="A194" s="62">
        <v>10161605</v>
      </c>
      <c r="B194" s="63" t="s">
        <v>13765</v>
      </c>
    </row>
    <row r="195" spans="1:2" x14ac:dyDescent="0.25">
      <c r="A195" s="62">
        <v>10161701</v>
      </c>
      <c r="B195" s="63" t="s">
        <v>3190</v>
      </c>
    </row>
    <row r="196" spans="1:2" x14ac:dyDescent="0.25">
      <c r="A196" s="62">
        <v>10161702</v>
      </c>
      <c r="B196" s="63" t="s">
        <v>13288</v>
      </c>
    </row>
    <row r="197" spans="1:2" x14ac:dyDescent="0.25">
      <c r="A197" s="62">
        <v>10161703</v>
      </c>
      <c r="B197" s="63" t="s">
        <v>12566</v>
      </c>
    </row>
    <row r="198" spans="1:2" x14ac:dyDescent="0.25">
      <c r="A198" s="62">
        <v>10161704</v>
      </c>
      <c r="B198" s="63" t="s">
        <v>11297</v>
      </c>
    </row>
    <row r="199" spans="1:2" x14ac:dyDescent="0.25">
      <c r="A199" s="62">
        <v>10161705</v>
      </c>
      <c r="B199" s="63" t="s">
        <v>3152</v>
      </c>
    </row>
    <row r="200" spans="1:2" x14ac:dyDescent="0.25">
      <c r="A200" s="62">
        <v>10161707</v>
      </c>
      <c r="B200" s="63" t="s">
        <v>9717</v>
      </c>
    </row>
    <row r="201" spans="1:2" x14ac:dyDescent="0.25">
      <c r="A201" s="62">
        <v>10161801</v>
      </c>
      <c r="B201" s="63" t="s">
        <v>7792</v>
      </c>
    </row>
    <row r="202" spans="1:2" x14ac:dyDescent="0.25">
      <c r="A202" s="62">
        <v>10161802</v>
      </c>
      <c r="B202" s="63" t="s">
        <v>13525</v>
      </c>
    </row>
    <row r="203" spans="1:2" x14ac:dyDescent="0.25">
      <c r="A203" s="62">
        <v>10161803</v>
      </c>
      <c r="B203" s="63" t="s">
        <v>3519</v>
      </c>
    </row>
    <row r="204" spans="1:2" x14ac:dyDescent="0.25">
      <c r="A204" s="62">
        <v>10161804</v>
      </c>
      <c r="B204" s="63" t="s">
        <v>6603</v>
      </c>
    </row>
    <row r="205" spans="1:2" x14ac:dyDescent="0.25">
      <c r="A205" s="62">
        <v>10161901</v>
      </c>
      <c r="B205" s="63" t="s">
        <v>14761</v>
      </c>
    </row>
    <row r="206" spans="1:2" x14ac:dyDescent="0.25">
      <c r="A206" s="62">
        <v>10161902</v>
      </c>
      <c r="B206" s="63" t="s">
        <v>16836</v>
      </c>
    </row>
    <row r="207" spans="1:2" x14ac:dyDescent="0.25">
      <c r="A207" s="62">
        <v>10161903</v>
      </c>
      <c r="B207" s="63" t="s">
        <v>18012</v>
      </c>
    </row>
    <row r="208" spans="1:2" x14ac:dyDescent="0.25">
      <c r="A208" s="62">
        <v>10161904</v>
      </c>
      <c r="B208" s="63" t="s">
        <v>9941</v>
      </c>
    </row>
    <row r="209" spans="1:2" x14ac:dyDescent="0.25">
      <c r="A209" s="62">
        <v>10161905</v>
      </c>
      <c r="B209" s="63" t="s">
        <v>861</v>
      </c>
    </row>
    <row r="210" spans="1:2" x14ac:dyDescent="0.25">
      <c r="A210" s="62">
        <v>10161906</v>
      </c>
      <c r="B210" s="63" t="s">
        <v>10587</v>
      </c>
    </row>
    <row r="211" spans="1:2" x14ac:dyDescent="0.25">
      <c r="A211" s="62">
        <v>10161907</v>
      </c>
      <c r="B211" s="63" t="s">
        <v>1351</v>
      </c>
    </row>
    <row r="212" spans="1:2" x14ac:dyDescent="0.25">
      <c r="A212" s="62">
        <v>10161908</v>
      </c>
      <c r="B212" s="63" t="s">
        <v>11953</v>
      </c>
    </row>
    <row r="213" spans="1:2" x14ac:dyDescent="0.25">
      <c r="A213" s="62">
        <v>10171501</v>
      </c>
      <c r="B213" s="63" t="s">
        <v>19</v>
      </c>
    </row>
    <row r="214" spans="1:2" x14ac:dyDescent="0.25">
      <c r="A214" s="62">
        <v>10171502</v>
      </c>
      <c r="B214" s="63" t="s">
        <v>17615</v>
      </c>
    </row>
    <row r="215" spans="1:2" x14ac:dyDescent="0.25">
      <c r="A215" s="62">
        <v>10171503</v>
      </c>
      <c r="B215" s="63" t="s">
        <v>6483</v>
      </c>
    </row>
    <row r="216" spans="1:2" x14ac:dyDescent="0.25">
      <c r="A216" s="62">
        <v>10171504</v>
      </c>
      <c r="B216" s="63" t="s">
        <v>4500</v>
      </c>
    </row>
    <row r="217" spans="1:2" x14ac:dyDescent="0.25">
      <c r="A217" s="62">
        <v>10171601</v>
      </c>
      <c r="B217" s="63" t="s">
        <v>17571</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7318</v>
      </c>
    </row>
    <row r="223" spans="1:2" x14ac:dyDescent="0.25">
      <c r="A223" s="62">
        <v>10171702</v>
      </c>
      <c r="B223" s="63" t="s">
        <v>5084</v>
      </c>
    </row>
    <row r="224" spans="1:2" x14ac:dyDescent="0.25">
      <c r="A224" s="62">
        <v>10191506</v>
      </c>
      <c r="B224" s="63" t="s">
        <v>16992</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15088</v>
      </c>
    </row>
    <row r="229" spans="1:2" x14ac:dyDescent="0.25">
      <c r="A229" s="62">
        <v>10191703</v>
      </c>
      <c r="B229" s="63" t="s">
        <v>5994</v>
      </c>
    </row>
    <row r="230" spans="1:2" x14ac:dyDescent="0.25">
      <c r="A230" s="62">
        <v>10191704</v>
      </c>
      <c r="B230" s="63" t="s">
        <v>7961</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4449</v>
      </c>
    </row>
    <row r="236" spans="1:2" x14ac:dyDescent="0.25">
      <c r="A236" s="62">
        <v>11101504</v>
      </c>
      <c r="B236" s="63" t="s">
        <v>15657</v>
      </c>
    </row>
    <row r="237" spans="1:2" x14ac:dyDescent="0.25">
      <c r="A237" s="62">
        <v>11101505</v>
      </c>
      <c r="B237" s="63" t="s">
        <v>6525</v>
      </c>
    </row>
    <row r="238" spans="1:2" x14ac:dyDescent="0.25">
      <c r="A238" s="62">
        <v>11101506</v>
      </c>
      <c r="B238" s="63" t="s">
        <v>988</v>
      </c>
    </row>
    <row r="239" spans="1:2" x14ac:dyDescent="0.25">
      <c r="A239" s="62">
        <v>11101507</v>
      </c>
      <c r="B239" s="63" t="s">
        <v>9597</v>
      </c>
    </row>
    <row r="240" spans="1:2" x14ac:dyDescent="0.25">
      <c r="A240" s="62">
        <v>11101508</v>
      </c>
      <c r="B240" s="63" t="s">
        <v>14636</v>
      </c>
    </row>
    <row r="241" spans="1:2" x14ac:dyDescent="0.25">
      <c r="A241" s="62">
        <v>11101509</v>
      </c>
      <c r="B241" s="63" t="s">
        <v>12521</v>
      </c>
    </row>
    <row r="242" spans="1:2" x14ac:dyDescent="0.25">
      <c r="A242" s="62">
        <v>11101510</v>
      </c>
      <c r="B242" s="63" t="s">
        <v>17279</v>
      </c>
    </row>
    <row r="243" spans="1:2" x14ac:dyDescent="0.25">
      <c r="A243" s="62">
        <v>11101511</v>
      </c>
      <c r="B243" s="63" t="s">
        <v>6291</v>
      </c>
    </row>
    <row r="244" spans="1:2" x14ac:dyDescent="0.25">
      <c r="A244" s="62">
        <v>11101512</v>
      </c>
      <c r="B244" s="63" t="s">
        <v>5578</v>
      </c>
    </row>
    <row r="245" spans="1:2" x14ac:dyDescent="0.25">
      <c r="A245" s="62">
        <v>11101513</v>
      </c>
      <c r="B245" s="63" t="s">
        <v>10049</v>
      </c>
    </row>
    <row r="246" spans="1:2" x14ac:dyDescent="0.25">
      <c r="A246" s="62">
        <v>11101514</v>
      </c>
      <c r="B246" s="63" t="s">
        <v>10455</v>
      </c>
    </row>
    <row r="247" spans="1:2" x14ac:dyDescent="0.25">
      <c r="A247" s="62">
        <v>11101515</v>
      </c>
      <c r="B247" s="63" t="s">
        <v>16605</v>
      </c>
    </row>
    <row r="248" spans="1:2" x14ac:dyDescent="0.25">
      <c r="A248" s="62">
        <v>11101516</v>
      </c>
      <c r="B248" s="63" t="s">
        <v>3197</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9735</v>
      </c>
    </row>
    <row r="253" spans="1:2" x14ac:dyDescent="0.25">
      <c r="A253" s="62">
        <v>11101521</v>
      </c>
      <c r="B253" s="63" t="s">
        <v>218</v>
      </c>
    </row>
    <row r="254" spans="1:2" x14ac:dyDescent="0.25">
      <c r="A254" s="62">
        <v>11101522</v>
      </c>
      <c r="B254" s="63" t="s">
        <v>11219</v>
      </c>
    </row>
    <row r="255" spans="1:2" x14ac:dyDescent="0.25">
      <c r="A255" s="62">
        <v>11101523</v>
      </c>
      <c r="B255" s="63" t="s">
        <v>13080</v>
      </c>
    </row>
    <row r="256" spans="1:2" x14ac:dyDescent="0.25">
      <c r="A256" s="62">
        <v>11101524</v>
      </c>
      <c r="B256" s="63" t="s">
        <v>13323</v>
      </c>
    </row>
    <row r="257" spans="1:2" x14ac:dyDescent="0.25">
      <c r="A257" s="62">
        <v>11101525</v>
      </c>
      <c r="B257" s="63" t="s">
        <v>18277</v>
      </c>
    </row>
    <row r="258" spans="1:2" x14ac:dyDescent="0.25">
      <c r="A258" s="62">
        <v>11101526</v>
      </c>
      <c r="B258" s="63" t="s">
        <v>13672</v>
      </c>
    </row>
    <row r="259" spans="1:2" x14ac:dyDescent="0.25">
      <c r="A259" s="62">
        <v>11101527</v>
      </c>
      <c r="B259" s="63" t="s">
        <v>10219</v>
      </c>
    </row>
    <row r="260" spans="1:2" x14ac:dyDescent="0.25">
      <c r="A260" s="62">
        <v>11101601</v>
      </c>
      <c r="B260" s="63" t="s">
        <v>7454</v>
      </c>
    </row>
    <row r="261" spans="1:2" x14ac:dyDescent="0.25">
      <c r="A261" s="62">
        <v>11101602</v>
      </c>
      <c r="B261" s="63" t="s">
        <v>10679</v>
      </c>
    </row>
    <row r="262" spans="1:2" x14ac:dyDescent="0.25">
      <c r="A262" s="62">
        <v>11101603</v>
      </c>
      <c r="B262" s="63" t="s">
        <v>16253</v>
      </c>
    </row>
    <row r="263" spans="1:2" x14ac:dyDescent="0.25">
      <c r="A263" s="62">
        <v>11101604</v>
      </c>
      <c r="B263" s="63" t="s">
        <v>5453</v>
      </c>
    </row>
    <row r="264" spans="1:2" x14ac:dyDescent="0.25">
      <c r="A264" s="62">
        <v>11101605</v>
      </c>
      <c r="B264" s="63" t="s">
        <v>9824</v>
      </c>
    </row>
    <row r="265" spans="1:2" x14ac:dyDescent="0.25">
      <c r="A265" s="62">
        <v>11101606</v>
      </c>
      <c r="B265" s="63" t="s">
        <v>13293</v>
      </c>
    </row>
    <row r="266" spans="1:2" x14ac:dyDescent="0.25">
      <c r="A266" s="62">
        <v>11101607</v>
      </c>
      <c r="B266" s="63" t="s">
        <v>8000</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4632</v>
      </c>
    </row>
    <row r="274" spans="1:2" x14ac:dyDescent="0.25">
      <c r="A274" s="62">
        <v>11101615</v>
      </c>
      <c r="B274" s="63" t="s">
        <v>6942</v>
      </c>
    </row>
    <row r="275" spans="1:2" x14ac:dyDescent="0.25">
      <c r="A275" s="62">
        <v>11101616</v>
      </c>
      <c r="B275" s="63" t="s">
        <v>2259</v>
      </c>
    </row>
    <row r="276" spans="1:2" x14ac:dyDescent="0.25">
      <c r="A276" s="62">
        <v>11101617</v>
      </c>
      <c r="B276" s="63" t="s">
        <v>15508</v>
      </c>
    </row>
    <row r="277" spans="1:2" x14ac:dyDescent="0.25">
      <c r="A277" s="62">
        <v>11101618</v>
      </c>
      <c r="B277" s="63" t="s">
        <v>12285</v>
      </c>
    </row>
    <row r="278" spans="1:2" x14ac:dyDescent="0.25">
      <c r="A278" s="62">
        <v>11101619</v>
      </c>
      <c r="B278" s="63" t="s">
        <v>958</v>
      </c>
    </row>
    <row r="279" spans="1:2" x14ac:dyDescent="0.25">
      <c r="A279" s="62">
        <v>11101620</v>
      </c>
      <c r="B279" s="63" t="s">
        <v>3822</v>
      </c>
    </row>
    <row r="280" spans="1:2" x14ac:dyDescent="0.25">
      <c r="A280" s="62">
        <v>11101621</v>
      </c>
      <c r="B280" s="63" t="s">
        <v>7934</v>
      </c>
    </row>
    <row r="281" spans="1:2" x14ac:dyDescent="0.25">
      <c r="A281" s="62">
        <v>11101622</v>
      </c>
      <c r="B281" s="63" t="s">
        <v>16851</v>
      </c>
    </row>
    <row r="282" spans="1:2" x14ac:dyDescent="0.25">
      <c r="A282" s="62">
        <v>11101623</v>
      </c>
      <c r="B282" s="63" t="s">
        <v>10192</v>
      </c>
    </row>
    <row r="283" spans="1:2" x14ac:dyDescent="0.25">
      <c r="A283" s="62">
        <v>11101701</v>
      </c>
      <c r="B283" s="63" t="s">
        <v>12452</v>
      </c>
    </row>
    <row r="284" spans="1:2" x14ac:dyDescent="0.25">
      <c r="A284" s="62">
        <v>11101702</v>
      </c>
      <c r="B284" s="63" t="s">
        <v>18281</v>
      </c>
    </row>
    <row r="285" spans="1:2" x14ac:dyDescent="0.25">
      <c r="A285" s="62">
        <v>11101703</v>
      </c>
      <c r="B285" s="63" t="s">
        <v>5580</v>
      </c>
    </row>
    <row r="286" spans="1:2" x14ac:dyDescent="0.25">
      <c r="A286" s="62">
        <v>11101704</v>
      </c>
      <c r="B286" s="63" t="s">
        <v>12759</v>
      </c>
    </row>
    <row r="287" spans="1:2" x14ac:dyDescent="0.25">
      <c r="A287" s="62">
        <v>11101705</v>
      </c>
      <c r="B287" s="63" t="s">
        <v>13101</v>
      </c>
    </row>
    <row r="288" spans="1:2" x14ac:dyDescent="0.25">
      <c r="A288" s="62">
        <v>11101706</v>
      </c>
      <c r="B288" s="63" t="s">
        <v>14043</v>
      </c>
    </row>
    <row r="289" spans="1:2" x14ac:dyDescent="0.25">
      <c r="A289" s="62">
        <v>11101707</v>
      </c>
      <c r="B289" s="63" t="s">
        <v>12686</v>
      </c>
    </row>
    <row r="290" spans="1:2" x14ac:dyDescent="0.25">
      <c r="A290" s="62">
        <v>11101708</v>
      </c>
      <c r="B290" s="63" t="s">
        <v>5251</v>
      </c>
    </row>
    <row r="291" spans="1:2" x14ac:dyDescent="0.25">
      <c r="A291" s="62">
        <v>11101709</v>
      </c>
      <c r="B291" s="63" t="s">
        <v>12314</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6713</v>
      </c>
    </row>
    <row r="296" spans="1:2" x14ac:dyDescent="0.25">
      <c r="A296" s="62">
        <v>11101714</v>
      </c>
      <c r="B296" s="63" t="s">
        <v>6844</v>
      </c>
    </row>
    <row r="297" spans="1:2" x14ac:dyDescent="0.25">
      <c r="A297" s="62">
        <v>11101715</v>
      </c>
      <c r="B297" s="63" t="s">
        <v>17158</v>
      </c>
    </row>
    <row r="298" spans="1:2" x14ac:dyDescent="0.25">
      <c r="A298" s="62">
        <v>11101716</v>
      </c>
      <c r="B298" s="63" t="s">
        <v>10864</v>
      </c>
    </row>
    <row r="299" spans="1:2" x14ac:dyDescent="0.25">
      <c r="A299" s="62">
        <v>11101717</v>
      </c>
      <c r="B299" s="63" t="s">
        <v>17924</v>
      </c>
    </row>
    <row r="300" spans="1:2" x14ac:dyDescent="0.25">
      <c r="A300" s="62">
        <v>11101718</v>
      </c>
      <c r="B300" s="63" t="s">
        <v>8416</v>
      </c>
    </row>
    <row r="301" spans="1:2" x14ac:dyDescent="0.25">
      <c r="A301" s="62">
        <v>11101719</v>
      </c>
      <c r="B301" s="63" t="s">
        <v>5782</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5451</v>
      </c>
    </row>
    <row r="309" spans="1:2" x14ac:dyDescent="0.25">
      <c r="A309" s="62">
        <v>11111602</v>
      </c>
      <c r="B309" s="63" t="s">
        <v>9236</v>
      </c>
    </row>
    <row r="310" spans="1:2" x14ac:dyDescent="0.25">
      <c r="A310" s="62">
        <v>11111603</v>
      </c>
      <c r="B310" s="63" t="s">
        <v>8419</v>
      </c>
    </row>
    <row r="311" spans="1:2" x14ac:dyDescent="0.25">
      <c r="A311" s="62">
        <v>11111604</v>
      </c>
      <c r="B311" s="63" t="s">
        <v>3794</v>
      </c>
    </row>
    <row r="312" spans="1:2" x14ac:dyDescent="0.25">
      <c r="A312" s="62">
        <v>11111605</v>
      </c>
      <c r="B312" s="63" t="s">
        <v>14644</v>
      </c>
    </row>
    <row r="313" spans="1:2" x14ac:dyDescent="0.25">
      <c r="A313" s="62">
        <v>11111606</v>
      </c>
      <c r="B313" s="63" t="s">
        <v>5742</v>
      </c>
    </row>
    <row r="314" spans="1:2" x14ac:dyDescent="0.25">
      <c r="A314" s="62">
        <v>11111607</v>
      </c>
      <c r="B314" s="63" t="s">
        <v>3340</v>
      </c>
    </row>
    <row r="315" spans="1:2" x14ac:dyDescent="0.25">
      <c r="A315" s="62">
        <v>11111608</v>
      </c>
      <c r="B315" s="63" t="s">
        <v>18596</v>
      </c>
    </row>
    <row r="316" spans="1:2" x14ac:dyDescent="0.25">
      <c r="A316" s="62">
        <v>11111609</v>
      </c>
      <c r="B316" s="63" t="s">
        <v>12864</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3987</v>
      </c>
    </row>
    <row r="323" spans="1:2" x14ac:dyDescent="0.25">
      <c r="A323" s="62">
        <v>11111804</v>
      </c>
      <c r="B323" s="63" t="s">
        <v>16018</v>
      </c>
    </row>
    <row r="324" spans="1:2" x14ac:dyDescent="0.25">
      <c r="A324" s="62">
        <v>11111805</v>
      </c>
      <c r="B324" s="63" t="s">
        <v>13895</v>
      </c>
    </row>
    <row r="325" spans="1:2" x14ac:dyDescent="0.25">
      <c r="A325" s="62">
        <v>11111806</v>
      </c>
      <c r="B325" s="63" t="s">
        <v>6668</v>
      </c>
    </row>
    <row r="326" spans="1:2" x14ac:dyDescent="0.25">
      <c r="A326" s="62">
        <v>11111807</v>
      </c>
      <c r="B326" s="63" t="s">
        <v>9472</v>
      </c>
    </row>
    <row r="327" spans="1:2" x14ac:dyDescent="0.25">
      <c r="A327" s="62">
        <v>11111808</v>
      </c>
      <c r="B327" s="63" t="s">
        <v>11618</v>
      </c>
    </row>
    <row r="328" spans="1:2" x14ac:dyDescent="0.25">
      <c r="A328" s="62">
        <v>11111809</v>
      </c>
      <c r="B328" s="63" t="s">
        <v>4779</v>
      </c>
    </row>
    <row r="329" spans="1:2" x14ac:dyDescent="0.25">
      <c r="A329" s="62">
        <v>11111810</v>
      </c>
      <c r="B329" s="63" t="s">
        <v>8378</v>
      </c>
    </row>
    <row r="330" spans="1:2" x14ac:dyDescent="0.25">
      <c r="A330" s="62">
        <v>11121502</v>
      </c>
      <c r="B330" s="63" t="s">
        <v>12291</v>
      </c>
    </row>
    <row r="331" spans="1:2" x14ac:dyDescent="0.25">
      <c r="A331" s="62">
        <v>11121503</v>
      </c>
      <c r="B331" s="63" t="s">
        <v>16910</v>
      </c>
    </row>
    <row r="332" spans="1:2" x14ac:dyDescent="0.25">
      <c r="A332" s="62">
        <v>11121603</v>
      </c>
      <c r="B332" s="63" t="s">
        <v>8978</v>
      </c>
    </row>
    <row r="333" spans="1:2" x14ac:dyDescent="0.25">
      <c r="A333" s="62">
        <v>11121604</v>
      </c>
      <c r="B333" s="63" t="s">
        <v>11895</v>
      </c>
    </row>
    <row r="334" spans="1:2" x14ac:dyDescent="0.25">
      <c r="A334" s="62">
        <v>11121605</v>
      </c>
      <c r="B334" s="63" t="s">
        <v>5727</v>
      </c>
    </row>
    <row r="335" spans="1:2" x14ac:dyDescent="0.25">
      <c r="A335" s="62">
        <v>11121606</v>
      </c>
      <c r="B335" s="63" t="s">
        <v>5527</v>
      </c>
    </row>
    <row r="336" spans="1:2" x14ac:dyDescent="0.25">
      <c r="A336" s="62">
        <v>11121607</v>
      </c>
      <c r="B336" s="63" t="s">
        <v>13872</v>
      </c>
    </row>
    <row r="337" spans="1:2" x14ac:dyDescent="0.25">
      <c r="A337" s="62">
        <v>11121608</v>
      </c>
      <c r="B337" s="63" t="s">
        <v>16555</v>
      </c>
    </row>
    <row r="338" spans="1:2" x14ac:dyDescent="0.25">
      <c r="A338" s="62">
        <v>11121609</v>
      </c>
      <c r="B338" s="63" t="s">
        <v>5080</v>
      </c>
    </row>
    <row r="339" spans="1:2" x14ac:dyDescent="0.25">
      <c r="A339" s="62">
        <v>11121610</v>
      </c>
      <c r="B339" s="63" t="s">
        <v>15163</v>
      </c>
    </row>
    <row r="340" spans="1:2" x14ac:dyDescent="0.25">
      <c r="A340" s="62">
        <v>11121611</v>
      </c>
      <c r="B340" s="63" t="s">
        <v>6558</v>
      </c>
    </row>
    <row r="341" spans="1:2" x14ac:dyDescent="0.25">
      <c r="A341" s="62">
        <v>11121612</v>
      </c>
      <c r="B341" s="63" t="s">
        <v>18394</v>
      </c>
    </row>
    <row r="342" spans="1:2" x14ac:dyDescent="0.25">
      <c r="A342" s="62">
        <v>11121701</v>
      </c>
      <c r="B342" s="63" t="s">
        <v>6205</v>
      </c>
    </row>
    <row r="343" spans="1:2" x14ac:dyDescent="0.25">
      <c r="A343" s="62">
        <v>11121702</v>
      </c>
      <c r="B343" s="63" t="s">
        <v>721</v>
      </c>
    </row>
    <row r="344" spans="1:2" x14ac:dyDescent="0.25">
      <c r="A344" s="62">
        <v>11121703</v>
      </c>
      <c r="B344" s="63" t="s">
        <v>4403</v>
      </c>
    </row>
    <row r="345" spans="1:2" x14ac:dyDescent="0.25">
      <c r="A345" s="62">
        <v>11121705</v>
      </c>
      <c r="B345" s="63" t="s">
        <v>10891</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3155</v>
      </c>
    </row>
    <row r="352" spans="1:2" x14ac:dyDescent="0.25">
      <c r="A352" s="62">
        <v>11121802</v>
      </c>
      <c r="B352" s="63" t="s">
        <v>17404</v>
      </c>
    </row>
    <row r="353" spans="1:2" x14ac:dyDescent="0.25">
      <c r="A353" s="62">
        <v>11121803</v>
      </c>
      <c r="B353" s="63" t="s">
        <v>14623</v>
      </c>
    </row>
    <row r="354" spans="1:2" x14ac:dyDescent="0.25">
      <c r="A354" s="62">
        <v>11121804</v>
      </c>
      <c r="B354" s="63" t="s">
        <v>14115</v>
      </c>
    </row>
    <row r="355" spans="1:2" x14ac:dyDescent="0.25">
      <c r="A355" s="62">
        <v>11121805</v>
      </c>
      <c r="B355" s="63" t="s">
        <v>9468</v>
      </c>
    </row>
    <row r="356" spans="1:2" x14ac:dyDescent="0.25">
      <c r="A356" s="62">
        <v>11121806</v>
      </c>
      <c r="B356" s="63" t="s">
        <v>16915</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11427</v>
      </c>
    </row>
    <row r="362" spans="1:2" x14ac:dyDescent="0.25">
      <c r="A362" s="62">
        <v>11131501</v>
      </c>
      <c r="B362" s="63" t="s">
        <v>16363</v>
      </c>
    </row>
    <row r="363" spans="1:2" x14ac:dyDescent="0.25">
      <c r="A363" s="62">
        <v>11131502</v>
      </c>
      <c r="B363" s="63" t="s">
        <v>15076</v>
      </c>
    </row>
    <row r="364" spans="1:2" x14ac:dyDescent="0.25">
      <c r="A364" s="62">
        <v>11131503</v>
      </c>
      <c r="B364" s="63" t="s">
        <v>8522</v>
      </c>
    </row>
    <row r="365" spans="1:2" x14ac:dyDescent="0.25">
      <c r="A365" s="62">
        <v>11131504</v>
      </c>
      <c r="B365" s="63" t="s">
        <v>15784</v>
      </c>
    </row>
    <row r="366" spans="1:2" x14ac:dyDescent="0.25">
      <c r="A366" s="62">
        <v>11131505</v>
      </c>
      <c r="B366" s="63" t="s">
        <v>5014</v>
      </c>
    </row>
    <row r="367" spans="1:2" x14ac:dyDescent="0.25">
      <c r="A367" s="62">
        <v>11131506</v>
      </c>
      <c r="B367" s="63" t="s">
        <v>4619</v>
      </c>
    </row>
    <row r="368" spans="1:2" x14ac:dyDescent="0.25">
      <c r="A368" s="62">
        <v>11131507</v>
      </c>
      <c r="B368" s="63" t="s">
        <v>12868</v>
      </c>
    </row>
    <row r="369" spans="1:2" x14ac:dyDescent="0.25">
      <c r="A369" s="62">
        <v>11131508</v>
      </c>
      <c r="B369" s="63" t="s">
        <v>10716</v>
      </c>
    </row>
    <row r="370" spans="1:2" x14ac:dyDescent="0.25">
      <c r="A370" s="62">
        <v>11131601</v>
      </c>
      <c r="B370" s="63" t="s">
        <v>13051</v>
      </c>
    </row>
    <row r="371" spans="1:2" x14ac:dyDescent="0.25">
      <c r="A371" s="62">
        <v>11131602</v>
      </c>
      <c r="B371" s="63" t="s">
        <v>13775</v>
      </c>
    </row>
    <row r="372" spans="1:2" x14ac:dyDescent="0.25">
      <c r="A372" s="62">
        <v>11131603</v>
      </c>
      <c r="B372" s="63" t="s">
        <v>7842</v>
      </c>
    </row>
    <row r="373" spans="1:2" x14ac:dyDescent="0.25">
      <c r="A373" s="62">
        <v>11131604</v>
      </c>
      <c r="B373" s="63" t="s">
        <v>5833</v>
      </c>
    </row>
    <row r="374" spans="1:2" x14ac:dyDescent="0.25">
      <c r="A374" s="62">
        <v>11131605</v>
      </c>
      <c r="B374" s="63" t="s">
        <v>12114</v>
      </c>
    </row>
    <row r="375" spans="1:2" x14ac:dyDescent="0.25">
      <c r="A375" s="62">
        <v>11131606</v>
      </c>
      <c r="B375" s="63" t="s">
        <v>2254</v>
      </c>
    </row>
    <row r="376" spans="1:2" x14ac:dyDescent="0.25">
      <c r="A376" s="62">
        <v>11131607</v>
      </c>
      <c r="B376" s="63" t="s">
        <v>4072</v>
      </c>
    </row>
    <row r="377" spans="1:2" x14ac:dyDescent="0.25">
      <c r="A377" s="62">
        <v>11131608</v>
      </c>
      <c r="B377" s="63" t="s">
        <v>9714</v>
      </c>
    </row>
    <row r="378" spans="1:2" x14ac:dyDescent="0.25">
      <c r="A378" s="62">
        <v>11141601</v>
      </c>
      <c r="B378" s="63" t="s">
        <v>7405</v>
      </c>
    </row>
    <row r="379" spans="1:2" x14ac:dyDescent="0.25">
      <c r="A379" s="62">
        <v>11141602</v>
      </c>
      <c r="B379" s="63" t="s">
        <v>13397</v>
      </c>
    </row>
    <row r="380" spans="1:2" x14ac:dyDescent="0.25">
      <c r="A380" s="62">
        <v>11141603</v>
      </c>
      <c r="B380" s="63" t="s">
        <v>3606</v>
      </c>
    </row>
    <row r="381" spans="1:2" x14ac:dyDescent="0.25">
      <c r="A381" s="62">
        <v>11141604</v>
      </c>
      <c r="B381" s="63" t="s">
        <v>12569</v>
      </c>
    </row>
    <row r="382" spans="1:2" x14ac:dyDescent="0.25">
      <c r="A382" s="62">
        <v>11141605</v>
      </c>
      <c r="B382" s="63" t="s">
        <v>3412</v>
      </c>
    </row>
    <row r="383" spans="1:2" x14ac:dyDescent="0.25">
      <c r="A383" s="62">
        <v>11141606</v>
      </c>
      <c r="B383" s="63" t="s">
        <v>6760</v>
      </c>
    </row>
    <row r="384" spans="1:2" x14ac:dyDescent="0.25">
      <c r="A384" s="62">
        <v>11141607</v>
      </c>
      <c r="B384" s="63" t="s">
        <v>3521</v>
      </c>
    </row>
    <row r="385" spans="1:2" x14ac:dyDescent="0.25">
      <c r="A385" s="62">
        <v>11141608</v>
      </c>
      <c r="B385" s="63" t="s">
        <v>7639</v>
      </c>
    </row>
    <row r="386" spans="1:2" x14ac:dyDescent="0.25">
      <c r="A386" s="62">
        <v>11141609</v>
      </c>
      <c r="B386" s="63" t="s">
        <v>16826</v>
      </c>
    </row>
    <row r="387" spans="1:2" x14ac:dyDescent="0.25">
      <c r="A387" s="62">
        <v>11141610</v>
      </c>
      <c r="B387" s="63" t="s">
        <v>10939</v>
      </c>
    </row>
    <row r="388" spans="1:2" x14ac:dyDescent="0.25">
      <c r="A388" s="62">
        <v>11141701</v>
      </c>
      <c r="B388" s="63" t="s">
        <v>7428</v>
      </c>
    </row>
    <row r="389" spans="1:2" x14ac:dyDescent="0.25">
      <c r="A389" s="62">
        <v>11141702</v>
      </c>
      <c r="B389" s="63" t="s">
        <v>13804</v>
      </c>
    </row>
    <row r="390" spans="1:2" x14ac:dyDescent="0.25">
      <c r="A390" s="62">
        <v>11151501</v>
      </c>
      <c r="B390" s="63" t="s">
        <v>1741</v>
      </c>
    </row>
    <row r="391" spans="1:2" x14ac:dyDescent="0.25">
      <c r="A391" s="62">
        <v>11151502</v>
      </c>
      <c r="B391" s="63" t="s">
        <v>7308</v>
      </c>
    </row>
    <row r="392" spans="1:2" x14ac:dyDescent="0.25">
      <c r="A392" s="62">
        <v>11151503</v>
      </c>
      <c r="B392" s="63" t="s">
        <v>15965</v>
      </c>
    </row>
    <row r="393" spans="1:2" x14ac:dyDescent="0.25">
      <c r="A393" s="62">
        <v>11151504</v>
      </c>
      <c r="B393" s="63" t="s">
        <v>12330</v>
      </c>
    </row>
    <row r="394" spans="1:2" x14ac:dyDescent="0.25">
      <c r="A394" s="62">
        <v>11151505</v>
      </c>
      <c r="B394" s="63" t="s">
        <v>11802</v>
      </c>
    </row>
    <row r="395" spans="1:2" x14ac:dyDescent="0.25">
      <c r="A395" s="62">
        <v>11151506</v>
      </c>
      <c r="B395" s="63" t="s">
        <v>15443</v>
      </c>
    </row>
    <row r="396" spans="1:2" x14ac:dyDescent="0.25">
      <c r="A396" s="62">
        <v>11151507</v>
      </c>
      <c r="B396" s="63" t="s">
        <v>14573</v>
      </c>
    </row>
    <row r="397" spans="1:2" x14ac:dyDescent="0.25">
      <c r="A397" s="62">
        <v>11151508</v>
      </c>
      <c r="B397" s="63" t="s">
        <v>6917</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3596</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14825</v>
      </c>
    </row>
    <row r="417" spans="1:2" x14ac:dyDescent="0.25">
      <c r="A417" s="62">
        <v>11151701</v>
      </c>
      <c r="B417" s="63" t="s">
        <v>13864</v>
      </c>
    </row>
    <row r="418" spans="1:2" x14ac:dyDescent="0.25">
      <c r="A418" s="62">
        <v>11151702</v>
      </c>
      <c r="B418" s="63" t="s">
        <v>16994</v>
      </c>
    </row>
    <row r="419" spans="1:2" x14ac:dyDescent="0.25">
      <c r="A419" s="62">
        <v>11151703</v>
      </c>
      <c r="B419" s="63" t="s">
        <v>10840</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17200</v>
      </c>
    </row>
    <row r="424" spans="1:2" x14ac:dyDescent="0.25">
      <c r="A424" s="62">
        <v>11151709</v>
      </c>
      <c r="B424" s="63" t="s">
        <v>16063</v>
      </c>
    </row>
    <row r="425" spans="1:2" x14ac:dyDescent="0.25">
      <c r="A425" s="62">
        <v>11151710</v>
      </c>
      <c r="B425" s="63" t="s">
        <v>2901</v>
      </c>
    </row>
    <row r="426" spans="1:2" x14ac:dyDescent="0.25">
      <c r="A426" s="62">
        <v>11151711</v>
      </c>
      <c r="B426" s="63" t="s">
        <v>8187</v>
      </c>
    </row>
    <row r="427" spans="1:2" x14ac:dyDescent="0.25">
      <c r="A427" s="62">
        <v>11151712</v>
      </c>
      <c r="B427" s="63" t="s">
        <v>13004</v>
      </c>
    </row>
    <row r="428" spans="1:2" x14ac:dyDescent="0.25">
      <c r="A428" s="62">
        <v>11151713</v>
      </c>
      <c r="B428" s="63" t="s">
        <v>11001</v>
      </c>
    </row>
    <row r="429" spans="1:2" x14ac:dyDescent="0.25">
      <c r="A429" s="62">
        <v>11151714</v>
      </c>
      <c r="B429" s="63" t="s">
        <v>11234</v>
      </c>
    </row>
    <row r="430" spans="1:2" x14ac:dyDescent="0.25">
      <c r="A430" s="62">
        <v>11151715</v>
      </c>
      <c r="B430" s="63" t="s">
        <v>15755</v>
      </c>
    </row>
    <row r="431" spans="1:2" x14ac:dyDescent="0.25">
      <c r="A431" s="62">
        <v>11161501</v>
      </c>
      <c r="B431" s="63" t="s">
        <v>5209</v>
      </c>
    </row>
    <row r="432" spans="1:2" x14ac:dyDescent="0.25">
      <c r="A432" s="62">
        <v>11161502</v>
      </c>
      <c r="B432" s="63" t="s">
        <v>7386</v>
      </c>
    </row>
    <row r="433" spans="1:2" x14ac:dyDescent="0.25">
      <c r="A433" s="62">
        <v>11161503</v>
      </c>
      <c r="B433" s="63" t="s">
        <v>15914</v>
      </c>
    </row>
    <row r="434" spans="1:2" x14ac:dyDescent="0.25">
      <c r="A434" s="62">
        <v>11161504</v>
      </c>
      <c r="B434" s="63" t="s">
        <v>13174</v>
      </c>
    </row>
    <row r="435" spans="1:2" x14ac:dyDescent="0.25">
      <c r="A435" s="62">
        <v>11161601</v>
      </c>
      <c r="B435" s="63" t="s">
        <v>8772</v>
      </c>
    </row>
    <row r="436" spans="1:2" x14ac:dyDescent="0.25">
      <c r="A436" s="62">
        <v>11161602</v>
      </c>
      <c r="B436" s="63" t="s">
        <v>10424</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6894</v>
      </c>
    </row>
    <row r="443" spans="1:2" x14ac:dyDescent="0.25">
      <c r="A443" s="62">
        <v>11161705</v>
      </c>
      <c r="B443" s="63" t="s">
        <v>8726</v>
      </c>
    </row>
    <row r="444" spans="1:2" x14ac:dyDescent="0.25">
      <c r="A444" s="62">
        <v>11161801</v>
      </c>
      <c r="B444" s="63" t="s">
        <v>17778</v>
      </c>
    </row>
    <row r="445" spans="1:2" x14ac:dyDescent="0.25">
      <c r="A445" s="62">
        <v>11161802</v>
      </c>
      <c r="B445" s="63" t="s">
        <v>4894</v>
      </c>
    </row>
    <row r="446" spans="1:2" x14ac:dyDescent="0.25">
      <c r="A446" s="62">
        <v>11161803</v>
      </c>
      <c r="B446" s="63" t="s">
        <v>16767</v>
      </c>
    </row>
    <row r="447" spans="1:2" x14ac:dyDescent="0.25">
      <c r="A447" s="62">
        <v>11161804</v>
      </c>
      <c r="B447" s="63" t="s">
        <v>9870</v>
      </c>
    </row>
    <row r="448" spans="1:2" x14ac:dyDescent="0.25">
      <c r="A448" s="62">
        <v>11161805</v>
      </c>
      <c r="B448" s="63" t="s">
        <v>14339</v>
      </c>
    </row>
    <row r="449" spans="1:2" x14ac:dyDescent="0.25">
      <c r="A449" s="62">
        <v>11162001</v>
      </c>
      <c r="B449" s="63" t="s">
        <v>16854</v>
      </c>
    </row>
    <row r="450" spans="1:2" x14ac:dyDescent="0.25">
      <c r="A450" s="62">
        <v>11162002</v>
      </c>
      <c r="B450" s="63" t="s">
        <v>13160</v>
      </c>
    </row>
    <row r="451" spans="1:2" x14ac:dyDescent="0.25">
      <c r="A451" s="62">
        <v>11162003</v>
      </c>
      <c r="B451" s="63" t="s">
        <v>7948</v>
      </c>
    </row>
    <row r="452" spans="1:2" x14ac:dyDescent="0.25">
      <c r="A452" s="62">
        <v>11162101</v>
      </c>
      <c r="B452" s="63" t="s">
        <v>1714</v>
      </c>
    </row>
    <row r="453" spans="1:2" x14ac:dyDescent="0.25">
      <c r="A453" s="62">
        <v>11162102</v>
      </c>
      <c r="B453" s="63" t="s">
        <v>11971</v>
      </c>
    </row>
    <row r="454" spans="1:2" x14ac:dyDescent="0.25">
      <c r="A454" s="62">
        <v>11162104</v>
      </c>
      <c r="B454" s="63" t="s">
        <v>9939</v>
      </c>
    </row>
    <row r="455" spans="1:2" x14ac:dyDescent="0.25">
      <c r="A455" s="62">
        <v>11162105</v>
      </c>
      <c r="B455" s="63" t="s">
        <v>2904</v>
      </c>
    </row>
    <row r="456" spans="1:2" x14ac:dyDescent="0.25">
      <c r="A456" s="62">
        <v>11162107</v>
      </c>
      <c r="B456" s="63" t="s">
        <v>12019</v>
      </c>
    </row>
    <row r="457" spans="1:2" x14ac:dyDescent="0.25">
      <c r="A457" s="62">
        <v>11162108</v>
      </c>
      <c r="B457" s="63" t="s">
        <v>8909</v>
      </c>
    </row>
    <row r="458" spans="1:2" x14ac:dyDescent="0.25">
      <c r="A458" s="62">
        <v>11162109</v>
      </c>
      <c r="B458" s="63" t="s">
        <v>15661</v>
      </c>
    </row>
    <row r="459" spans="1:2" x14ac:dyDescent="0.25">
      <c r="A459" s="62">
        <v>11162110</v>
      </c>
      <c r="B459" s="63" t="s">
        <v>3725</v>
      </c>
    </row>
    <row r="460" spans="1:2" x14ac:dyDescent="0.25">
      <c r="A460" s="62">
        <v>11162111</v>
      </c>
      <c r="B460" s="63" t="s">
        <v>15112</v>
      </c>
    </row>
    <row r="461" spans="1:2" x14ac:dyDescent="0.25">
      <c r="A461" s="62">
        <v>11162112</v>
      </c>
      <c r="B461" s="63" t="s">
        <v>13463</v>
      </c>
    </row>
    <row r="462" spans="1:2" x14ac:dyDescent="0.25">
      <c r="A462" s="62">
        <v>11162113</v>
      </c>
      <c r="B462" s="63" t="s">
        <v>18785</v>
      </c>
    </row>
    <row r="463" spans="1:2" x14ac:dyDescent="0.25">
      <c r="A463" s="62">
        <v>11162114</v>
      </c>
      <c r="B463" s="63" t="s">
        <v>15817</v>
      </c>
    </row>
    <row r="464" spans="1:2" x14ac:dyDescent="0.25">
      <c r="A464" s="62">
        <v>11162115</v>
      </c>
      <c r="B464" s="63" t="s">
        <v>7232</v>
      </c>
    </row>
    <row r="465" spans="1:2" x14ac:dyDescent="0.25">
      <c r="A465" s="62">
        <v>11162116</v>
      </c>
      <c r="B465" s="63" t="s">
        <v>4665</v>
      </c>
    </row>
    <row r="466" spans="1:2" x14ac:dyDescent="0.25">
      <c r="A466" s="62">
        <v>11162117</v>
      </c>
      <c r="B466" s="63" t="s">
        <v>12338</v>
      </c>
    </row>
    <row r="467" spans="1:2" x14ac:dyDescent="0.25">
      <c r="A467" s="62">
        <v>11162118</v>
      </c>
      <c r="B467" s="63" t="s">
        <v>10793</v>
      </c>
    </row>
    <row r="468" spans="1:2" x14ac:dyDescent="0.25">
      <c r="A468" s="62">
        <v>11162119</v>
      </c>
      <c r="B468" s="63" t="s">
        <v>8924</v>
      </c>
    </row>
    <row r="469" spans="1:2" x14ac:dyDescent="0.25">
      <c r="A469" s="62">
        <v>11162120</v>
      </c>
      <c r="B469" s="63" t="s">
        <v>4375</v>
      </c>
    </row>
    <row r="470" spans="1:2" x14ac:dyDescent="0.25">
      <c r="A470" s="62">
        <v>11162121</v>
      </c>
      <c r="B470" s="63" t="s">
        <v>9417</v>
      </c>
    </row>
    <row r="471" spans="1:2" x14ac:dyDescent="0.25">
      <c r="A471" s="62">
        <v>11162122</v>
      </c>
      <c r="B471" s="63" t="s">
        <v>11152</v>
      </c>
    </row>
    <row r="472" spans="1:2" x14ac:dyDescent="0.25">
      <c r="A472" s="62">
        <v>11162123</v>
      </c>
      <c r="B472" s="63" t="s">
        <v>6870</v>
      </c>
    </row>
    <row r="473" spans="1:2" x14ac:dyDescent="0.25">
      <c r="A473" s="62">
        <v>11162124</v>
      </c>
      <c r="B473" s="63" t="s">
        <v>11866</v>
      </c>
    </row>
    <row r="474" spans="1:2" x14ac:dyDescent="0.25">
      <c r="A474" s="62">
        <v>11162125</v>
      </c>
      <c r="B474" s="63" t="s">
        <v>13649</v>
      </c>
    </row>
    <row r="475" spans="1:2" x14ac:dyDescent="0.25">
      <c r="A475" s="62">
        <v>11162126</v>
      </c>
      <c r="B475" s="63" t="s">
        <v>5097</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12751</v>
      </c>
    </row>
    <row r="484" spans="1:2" x14ac:dyDescent="0.25">
      <c r="A484" s="62">
        <v>11162302</v>
      </c>
      <c r="B484" s="63" t="s">
        <v>3928</v>
      </c>
    </row>
    <row r="485" spans="1:2" x14ac:dyDescent="0.25">
      <c r="A485" s="62">
        <v>11162303</v>
      </c>
      <c r="B485" s="63" t="s">
        <v>17540</v>
      </c>
    </row>
    <row r="486" spans="1:2" x14ac:dyDescent="0.25">
      <c r="A486" s="62">
        <v>11162304</v>
      </c>
      <c r="B486" s="63" t="s">
        <v>5924</v>
      </c>
    </row>
    <row r="487" spans="1:2" x14ac:dyDescent="0.25">
      <c r="A487" s="62">
        <v>11162305</v>
      </c>
      <c r="B487" s="63" t="s">
        <v>1934</v>
      </c>
    </row>
    <row r="488" spans="1:2" x14ac:dyDescent="0.25">
      <c r="A488" s="62">
        <v>11162306</v>
      </c>
      <c r="B488" s="63" t="s">
        <v>17864</v>
      </c>
    </row>
    <row r="489" spans="1:2" x14ac:dyDescent="0.25">
      <c r="A489" s="62">
        <v>11162307</v>
      </c>
      <c r="B489" s="63" t="s">
        <v>4718</v>
      </c>
    </row>
    <row r="490" spans="1:2" x14ac:dyDescent="0.25">
      <c r="A490" s="62">
        <v>11162308</v>
      </c>
      <c r="B490" s="63" t="s">
        <v>800</v>
      </c>
    </row>
    <row r="491" spans="1:2" x14ac:dyDescent="0.25">
      <c r="A491" s="62">
        <v>11162309</v>
      </c>
      <c r="B491" s="63" t="s">
        <v>18737</v>
      </c>
    </row>
    <row r="492" spans="1:2" x14ac:dyDescent="0.25">
      <c r="A492" s="62">
        <v>11162310</v>
      </c>
      <c r="B492" s="63" t="s">
        <v>14349</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11165</v>
      </c>
    </row>
    <row r="499" spans="1:2" x14ac:dyDescent="0.25">
      <c r="A499" s="62">
        <v>11171702</v>
      </c>
      <c r="B499" s="63" t="s">
        <v>7642</v>
      </c>
    </row>
    <row r="500" spans="1:2" x14ac:dyDescent="0.25">
      <c r="A500" s="62">
        <v>11171801</v>
      </c>
      <c r="B500" s="63" t="s">
        <v>7546</v>
      </c>
    </row>
    <row r="501" spans="1:2" x14ac:dyDescent="0.25">
      <c r="A501" s="62">
        <v>11171901</v>
      </c>
      <c r="B501" s="63" t="s">
        <v>12658</v>
      </c>
    </row>
    <row r="502" spans="1:2" x14ac:dyDescent="0.25">
      <c r="A502" s="62">
        <v>11172001</v>
      </c>
      <c r="B502" s="63" t="s">
        <v>2611</v>
      </c>
    </row>
    <row r="503" spans="1:2" x14ac:dyDescent="0.25">
      <c r="A503" s="62">
        <v>11172101</v>
      </c>
      <c r="B503" s="63" t="s">
        <v>12960</v>
      </c>
    </row>
    <row r="504" spans="1:2" x14ac:dyDescent="0.25">
      <c r="A504" s="62">
        <v>11181501</v>
      </c>
      <c r="B504" s="63" t="s">
        <v>17302</v>
      </c>
    </row>
    <row r="505" spans="1:2" x14ac:dyDescent="0.25">
      <c r="A505" s="62">
        <v>11191501</v>
      </c>
      <c r="B505" s="63" t="s">
        <v>2555</v>
      </c>
    </row>
    <row r="506" spans="1:2" x14ac:dyDescent="0.25">
      <c r="A506" s="62">
        <v>11191502</v>
      </c>
      <c r="B506" s="63" t="s">
        <v>16298</v>
      </c>
    </row>
    <row r="507" spans="1:2" x14ac:dyDescent="0.25">
      <c r="A507" s="62">
        <v>11191503</v>
      </c>
      <c r="B507" s="63" t="s">
        <v>3922</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16005</v>
      </c>
    </row>
    <row r="515" spans="1:2" x14ac:dyDescent="0.25">
      <c r="A515" s="62">
        <v>11191606</v>
      </c>
      <c r="B515" s="63" t="s">
        <v>15946</v>
      </c>
    </row>
    <row r="516" spans="1:2" x14ac:dyDescent="0.25">
      <c r="A516" s="62">
        <v>11191701</v>
      </c>
      <c r="B516" s="63" t="s">
        <v>12880</v>
      </c>
    </row>
    <row r="517" spans="1:2" x14ac:dyDescent="0.25">
      <c r="A517" s="62">
        <v>11191702</v>
      </c>
      <c r="B517" s="63" t="s">
        <v>2444</v>
      </c>
    </row>
    <row r="518" spans="1:2" x14ac:dyDescent="0.25">
      <c r="A518" s="62">
        <v>12131501</v>
      </c>
      <c r="B518" s="63" t="s">
        <v>16561</v>
      </c>
    </row>
    <row r="519" spans="1:2" x14ac:dyDescent="0.25">
      <c r="A519" s="62">
        <v>12131502</v>
      </c>
      <c r="B519" s="63" t="s">
        <v>9349</v>
      </c>
    </row>
    <row r="520" spans="1:2" x14ac:dyDescent="0.25">
      <c r="A520" s="62">
        <v>12131503</v>
      </c>
      <c r="B520" s="63" t="s">
        <v>6994</v>
      </c>
    </row>
    <row r="521" spans="1:2" x14ac:dyDescent="0.25">
      <c r="A521" s="62">
        <v>12131504</v>
      </c>
      <c r="B521" s="63" t="s">
        <v>3258</v>
      </c>
    </row>
    <row r="522" spans="1:2" x14ac:dyDescent="0.25">
      <c r="A522" s="62">
        <v>12131505</v>
      </c>
      <c r="B522" s="63" t="s">
        <v>17191</v>
      </c>
    </row>
    <row r="523" spans="1:2" x14ac:dyDescent="0.25">
      <c r="A523" s="62">
        <v>12131506</v>
      </c>
      <c r="B523" s="63" t="s">
        <v>4609</v>
      </c>
    </row>
    <row r="524" spans="1:2" x14ac:dyDescent="0.25">
      <c r="A524" s="62">
        <v>12131507</v>
      </c>
      <c r="B524" s="63" t="s">
        <v>9575</v>
      </c>
    </row>
    <row r="525" spans="1:2" x14ac:dyDescent="0.25">
      <c r="A525" s="62">
        <v>12131508</v>
      </c>
      <c r="B525" s="63" t="s">
        <v>2387</v>
      </c>
    </row>
    <row r="526" spans="1:2" x14ac:dyDescent="0.25">
      <c r="A526" s="62">
        <v>12131601</v>
      </c>
      <c r="B526" s="63" t="s">
        <v>18729</v>
      </c>
    </row>
    <row r="527" spans="1:2" x14ac:dyDescent="0.25">
      <c r="A527" s="62">
        <v>12131602</v>
      </c>
      <c r="B527" s="63" t="s">
        <v>9022</v>
      </c>
    </row>
    <row r="528" spans="1:2" x14ac:dyDescent="0.25">
      <c r="A528" s="62">
        <v>12131603</v>
      </c>
      <c r="B528" s="63" t="s">
        <v>4749</v>
      </c>
    </row>
    <row r="529" spans="1:2" x14ac:dyDescent="0.25">
      <c r="A529" s="62">
        <v>12131604</v>
      </c>
      <c r="B529" s="63" t="s">
        <v>6996</v>
      </c>
    </row>
    <row r="530" spans="1:2" x14ac:dyDescent="0.25">
      <c r="A530" s="62">
        <v>12131605</v>
      </c>
      <c r="B530" s="63" t="s">
        <v>1396</v>
      </c>
    </row>
    <row r="531" spans="1:2" x14ac:dyDescent="0.25">
      <c r="A531" s="62">
        <v>12131701</v>
      </c>
      <c r="B531" s="63" t="s">
        <v>5231</v>
      </c>
    </row>
    <row r="532" spans="1:2" x14ac:dyDescent="0.25">
      <c r="A532" s="62">
        <v>12131702</v>
      </c>
      <c r="B532" s="63" t="s">
        <v>6574</v>
      </c>
    </row>
    <row r="533" spans="1:2" x14ac:dyDescent="0.25">
      <c r="A533" s="62">
        <v>12131703</v>
      </c>
      <c r="B533" s="63" t="s">
        <v>9495</v>
      </c>
    </row>
    <row r="534" spans="1:2" x14ac:dyDescent="0.25">
      <c r="A534" s="62">
        <v>12131704</v>
      </c>
      <c r="B534" s="63" t="s">
        <v>1182</v>
      </c>
    </row>
    <row r="535" spans="1:2" x14ac:dyDescent="0.25">
      <c r="A535" s="62">
        <v>12131705</v>
      </c>
      <c r="B535" s="63" t="s">
        <v>11747</v>
      </c>
    </row>
    <row r="536" spans="1:2" x14ac:dyDescent="0.25">
      <c r="A536" s="62">
        <v>12131706</v>
      </c>
      <c r="B536" s="63" t="s">
        <v>4393</v>
      </c>
    </row>
    <row r="537" spans="1:2" x14ac:dyDescent="0.25">
      <c r="A537" s="62">
        <v>12131707</v>
      </c>
      <c r="B537" s="63" t="s">
        <v>5374</v>
      </c>
    </row>
    <row r="538" spans="1:2" x14ac:dyDescent="0.25">
      <c r="A538" s="62">
        <v>12131708</v>
      </c>
      <c r="B538" s="63" t="s">
        <v>9038</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8886</v>
      </c>
    </row>
    <row r="547" spans="1:2" x14ac:dyDescent="0.25">
      <c r="A547" s="62">
        <v>12141503</v>
      </c>
      <c r="B547" s="63" t="s">
        <v>18313</v>
      </c>
    </row>
    <row r="548" spans="1:2" x14ac:dyDescent="0.25">
      <c r="A548" s="62">
        <v>12141504</v>
      </c>
      <c r="B548" s="63" t="s">
        <v>3423</v>
      </c>
    </row>
    <row r="549" spans="1:2" x14ac:dyDescent="0.25">
      <c r="A549" s="62">
        <v>12141505</v>
      </c>
      <c r="B549" s="63" t="s">
        <v>5255</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8375</v>
      </c>
    </row>
    <row r="557" spans="1:2" x14ac:dyDescent="0.25">
      <c r="A557" s="62">
        <v>12141607</v>
      </c>
      <c r="B557" s="63" t="s">
        <v>18412</v>
      </c>
    </row>
    <row r="558" spans="1:2" x14ac:dyDescent="0.25">
      <c r="A558" s="62">
        <v>12141608</v>
      </c>
      <c r="B558" s="63" t="s">
        <v>12773</v>
      </c>
    </row>
    <row r="559" spans="1:2" x14ac:dyDescent="0.25">
      <c r="A559" s="62">
        <v>12141609</v>
      </c>
      <c r="B559" s="63" t="s">
        <v>13868</v>
      </c>
    </row>
    <row r="560" spans="1:2" x14ac:dyDescent="0.25">
      <c r="A560" s="62">
        <v>12141610</v>
      </c>
      <c r="B560" s="63" t="s">
        <v>6305</v>
      </c>
    </row>
    <row r="561" spans="1:2" x14ac:dyDescent="0.25">
      <c r="A561" s="62">
        <v>12141611</v>
      </c>
      <c r="B561" s="63" t="s">
        <v>6909</v>
      </c>
    </row>
    <row r="562" spans="1:2" x14ac:dyDescent="0.25">
      <c r="A562" s="62">
        <v>12141612</v>
      </c>
      <c r="B562" s="63" t="s">
        <v>5154</v>
      </c>
    </row>
    <row r="563" spans="1:2" x14ac:dyDescent="0.25">
      <c r="A563" s="62">
        <v>12141613</v>
      </c>
      <c r="B563" s="63" t="s">
        <v>9561</v>
      </c>
    </row>
    <row r="564" spans="1:2" x14ac:dyDescent="0.25">
      <c r="A564" s="62">
        <v>12141614</v>
      </c>
      <c r="B564" s="63" t="s">
        <v>13136</v>
      </c>
    </row>
    <row r="565" spans="1:2" x14ac:dyDescent="0.25">
      <c r="A565" s="62">
        <v>12141615</v>
      </c>
      <c r="B565" s="63" t="s">
        <v>15697</v>
      </c>
    </row>
    <row r="566" spans="1:2" x14ac:dyDescent="0.25">
      <c r="A566" s="62">
        <v>12141616</v>
      </c>
      <c r="B566" s="63" t="s">
        <v>7719</v>
      </c>
    </row>
    <row r="567" spans="1:2" x14ac:dyDescent="0.25">
      <c r="A567" s="62">
        <v>12141617</v>
      </c>
      <c r="B567" s="63" t="s">
        <v>7732</v>
      </c>
    </row>
    <row r="568" spans="1:2" x14ac:dyDescent="0.25">
      <c r="A568" s="62">
        <v>12141701</v>
      </c>
      <c r="B568" s="63" t="s">
        <v>13936</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8497</v>
      </c>
    </row>
    <row r="573" spans="1:2" x14ac:dyDescent="0.25">
      <c r="A573" s="62">
        <v>12141706</v>
      </c>
      <c r="B573" s="63" t="s">
        <v>14583</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11987</v>
      </c>
    </row>
    <row r="581" spans="1:2" x14ac:dyDescent="0.25">
      <c r="A581" s="62">
        <v>12141714</v>
      </c>
      <c r="B581" s="63" t="s">
        <v>9898</v>
      </c>
    </row>
    <row r="582" spans="1:2" x14ac:dyDescent="0.25">
      <c r="A582" s="62">
        <v>12141715</v>
      </c>
      <c r="B582" s="63" t="s">
        <v>4878</v>
      </c>
    </row>
    <row r="583" spans="1:2" x14ac:dyDescent="0.25">
      <c r="A583" s="62">
        <v>12141716</v>
      </c>
      <c r="B583" s="63" t="s">
        <v>6020</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9334</v>
      </c>
    </row>
    <row r="588" spans="1:2" x14ac:dyDescent="0.25">
      <c r="A588" s="62">
        <v>12141721</v>
      </c>
      <c r="B588" s="63" t="s">
        <v>3196</v>
      </c>
    </row>
    <row r="589" spans="1:2" x14ac:dyDescent="0.25">
      <c r="A589" s="62">
        <v>12141722</v>
      </c>
      <c r="B589" s="63" t="s">
        <v>16859</v>
      </c>
    </row>
    <row r="590" spans="1:2" x14ac:dyDescent="0.25">
      <c r="A590" s="62">
        <v>12141723</v>
      </c>
      <c r="B590" s="63" t="s">
        <v>13173</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15467</v>
      </c>
    </row>
    <row r="595" spans="1:2" x14ac:dyDescent="0.25">
      <c r="A595" s="62">
        <v>12141728</v>
      </c>
      <c r="B595" s="63" t="s">
        <v>16861</v>
      </c>
    </row>
    <row r="596" spans="1:2" x14ac:dyDescent="0.25">
      <c r="A596" s="62">
        <v>12141729</v>
      </c>
      <c r="B596" s="63" t="s">
        <v>12491</v>
      </c>
    </row>
    <row r="597" spans="1:2" x14ac:dyDescent="0.25">
      <c r="A597" s="62">
        <v>12141730</v>
      </c>
      <c r="B597" s="63" t="s">
        <v>1338</v>
      </c>
    </row>
    <row r="598" spans="1:2" x14ac:dyDescent="0.25">
      <c r="A598" s="62">
        <v>12141731</v>
      </c>
      <c r="B598" s="63" t="s">
        <v>17932</v>
      </c>
    </row>
    <row r="599" spans="1:2" x14ac:dyDescent="0.25">
      <c r="A599" s="62">
        <v>12141732</v>
      </c>
      <c r="B599" s="63" t="s">
        <v>6754</v>
      </c>
    </row>
    <row r="600" spans="1:2" x14ac:dyDescent="0.25">
      <c r="A600" s="62">
        <v>12141733</v>
      </c>
      <c r="B600" s="63" t="s">
        <v>16993</v>
      </c>
    </row>
    <row r="601" spans="1:2" x14ac:dyDescent="0.25">
      <c r="A601" s="62">
        <v>12141734</v>
      </c>
      <c r="B601" s="63" t="s">
        <v>3547</v>
      </c>
    </row>
    <row r="602" spans="1:2" x14ac:dyDescent="0.25">
      <c r="A602" s="62">
        <v>12141735</v>
      </c>
      <c r="B602" s="63" t="s">
        <v>13194</v>
      </c>
    </row>
    <row r="603" spans="1:2" x14ac:dyDescent="0.25">
      <c r="A603" s="62">
        <v>12141736</v>
      </c>
      <c r="B603" s="63" t="s">
        <v>10000</v>
      </c>
    </row>
    <row r="604" spans="1:2" x14ac:dyDescent="0.25">
      <c r="A604" s="62">
        <v>12141737</v>
      </c>
      <c r="B604" s="63" t="s">
        <v>5189</v>
      </c>
    </row>
    <row r="605" spans="1:2" x14ac:dyDescent="0.25">
      <c r="A605" s="62">
        <v>12141738</v>
      </c>
      <c r="B605" s="63" t="s">
        <v>9395</v>
      </c>
    </row>
    <row r="606" spans="1:2" x14ac:dyDescent="0.25">
      <c r="A606" s="62">
        <v>12141739</v>
      </c>
      <c r="B606" s="63" t="s">
        <v>13387</v>
      </c>
    </row>
    <row r="607" spans="1:2" x14ac:dyDescent="0.25">
      <c r="A607" s="62">
        <v>12141740</v>
      </c>
      <c r="B607" s="63" t="s">
        <v>5923</v>
      </c>
    </row>
    <row r="608" spans="1:2" x14ac:dyDescent="0.25">
      <c r="A608" s="62">
        <v>12141741</v>
      </c>
      <c r="B608" s="63" t="s">
        <v>4893</v>
      </c>
    </row>
    <row r="609" spans="1:2" x14ac:dyDescent="0.25">
      <c r="A609" s="62">
        <v>12141742</v>
      </c>
      <c r="B609" s="63" t="s">
        <v>9678</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11206</v>
      </c>
    </row>
    <row r="614" spans="1:2" x14ac:dyDescent="0.25">
      <c r="A614" s="62">
        <v>12141747</v>
      </c>
      <c r="B614" s="63" t="s">
        <v>4505</v>
      </c>
    </row>
    <row r="615" spans="1:2" x14ac:dyDescent="0.25">
      <c r="A615" s="62">
        <v>12141748</v>
      </c>
      <c r="B615" s="63" t="s">
        <v>13205</v>
      </c>
    </row>
    <row r="616" spans="1:2" x14ac:dyDescent="0.25">
      <c r="A616" s="62">
        <v>12141749</v>
      </c>
      <c r="B616" s="63" t="s">
        <v>17039</v>
      </c>
    </row>
    <row r="617" spans="1:2" x14ac:dyDescent="0.25">
      <c r="A617" s="62">
        <v>12141750</v>
      </c>
      <c r="B617" s="63" t="s">
        <v>7789</v>
      </c>
    </row>
    <row r="618" spans="1:2" x14ac:dyDescent="0.25">
      <c r="A618" s="62">
        <v>12141751</v>
      </c>
      <c r="B618" s="63" t="s">
        <v>10466</v>
      </c>
    </row>
    <row r="619" spans="1:2" x14ac:dyDescent="0.25">
      <c r="A619" s="62">
        <v>12141752</v>
      </c>
      <c r="B619" s="63" t="s">
        <v>1238</v>
      </c>
    </row>
    <row r="620" spans="1:2" x14ac:dyDescent="0.25">
      <c r="A620" s="62">
        <v>12141753</v>
      </c>
      <c r="B620" s="63" t="s">
        <v>4514</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17228</v>
      </c>
    </row>
    <row r="625" spans="1:2" x14ac:dyDescent="0.25">
      <c r="A625" s="62">
        <v>12141758</v>
      </c>
      <c r="B625" s="63" t="s">
        <v>10350</v>
      </c>
    </row>
    <row r="626" spans="1:2" x14ac:dyDescent="0.25">
      <c r="A626" s="62">
        <v>12141759</v>
      </c>
      <c r="B626" s="63" t="s">
        <v>10557</v>
      </c>
    </row>
    <row r="627" spans="1:2" x14ac:dyDescent="0.25">
      <c r="A627" s="62">
        <v>12141760</v>
      </c>
      <c r="B627" s="63" t="s">
        <v>15660</v>
      </c>
    </row>
    <row r="628" spans="1:2" x14ac:dyDescent="0.25">
      <c r="A628" s="62">
        <v>12141801</v>
      </c>
      <c r="B628" s="63" t="s">
        <v>16626</v>
      </c>
    </row>
    <row r="629" spans="1:2" x14ac:dyDescent="0.25">
      <c r="A629" s="62">
        <v>12141802</v>
      </c>
      <c r="B629" s="63" t="s">
        <v>3427</v>
      </c>
    </row>
    <row r="630" spans="1:2" x14ac:dyDescent="0.25">
      <c r="A630" s="62">
        <v>12141803</v>
      </c>
      <c r="B630" s="63" t="s">
        <v>18465</v>
      </c>
    </row>
    <row r="631" spans="1:2" x14ac:dyDescent="0.25">
      <c r="A631" s="62">
        <v>12141804</v>
      </c>
      <c r="B631" s="63" t="s">
        <v>4593</v>
      </c>
    </row>
    <row r="632" spans="1:2" x14ac:dyDescent="0.25">
      <c r="A632" s="62">
        <v>12141805</v>
      </c>
      <c r="B632" s="63" t="s">
        <v>18199</v>
      </c>
    </row>
    <row r="633" spans="1:2" x14ac:dyDescent="0.25">
      <c r="A633" s="62">
        <v>12141806</v>
      </c>
      <c r="B633" s="63" t="s">
        <v>5152</v>
      </c>
    </row>
    <row r="634" spans="1:2" x14ac:dyDescent="0.25">
      <c r="A634" s="62">
        <v>12141901</v>
      </c>
      <c r="B634" s="63" t="s">
        <v>6805</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17016</v>
      </c>
    </row>
    <row r="644" spans="1:2" x14ac:dyDescent="0.25">
      <c r="A644" s="62">
        <v>12141911</v>
      </c>
      <c r="B644" s="63" t="s">
        <v>18618</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13820</v>
      </c>
    </row>
    <row r="654" spans="1:2" x14ac:dyDescent="0.25">
      <c r="A654" s="62">
        <v>12142005</v>
      </c>
      <c r="B654" s="63" t="s">
        <v>13044</v>
      </c>
    </row>
    <row r="655" spans="1:2" x14ac:dyDescent="0.25">
      <c r="A655" s="62">
        <v>12142006</v>
      </c>
      <c r="B655" s="63" t="s">
        <v>8058</v>
      </c>
    </row>
    <row r="656" spans="1:2" x14ac:dyDescent="0.25">
      <c r="A656" s="62">
        <v>12142101</v>
      </c>
      <c r="B656" s="63" t="s">
        <v>9494</v>
      </c>
    </row>
    <row r="657" spans="1:2" x14ac:dyDescent="0.25">
      <c r="A657" s="62">
        <v>12142102</v>
      </c>
      <c r="B657" s="63" t="s">
        <v>17121</v>
      </c>
    </row>
    <row r="658" spans="1:2" x14ac:dyDescent="0.25">
      <c r="A658" s="62">
        <v>12142103</v>
      </c>
      <c r="B658" s="63" t="s">
        <v>18366</v>
      </c>
    </row>
    <row r="659" spans="1:2" x14ac:dyDescent="0.25">
      <c r="A659" s="62">
        <v>12142104</v>
      </c>
      <c r="B659" s="63" t="s">
        <v>9400</v>
      </c>
    </row>
    <row r="660" spans="1:2" x14ac:dyDescent="0.25">
      <c r="A660" s="62">
        <v>12142105</v>
      </c>
      <c r="B660" s="63" t="s">
        <v>17524</v>
      </c>
    </row>
    <row r="661" spans="1:2" x14ac:dyDescent="0.25">
      <c r="A661" s="62">
        <v>12142106</v>
      </c>
      <c r="B661" s="63" t="s">
        <v>15386</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5361</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7762</v>
      </c>
    </row>
    <row r="672" spans="1:2" x14ac:dyDescent="0.25">
      <c r="A672" s="62">
        <v>12161503</v>
      </c>
      <c r="B672" s="63" t="s">
        <v>9489</v>
      </c>
    </row>
    <row r="673" spans="1:2" x14ac:dyDescent="0.25">
      <c r="A673" s="62">
        <v>12161504</v>
      </c>
      <c r="B673" s="63" t="s">
        <v>12819</v>
      </c>
    </row>
    <row r="674" spans="1:2" x14ac:dyDescent="0.25">
      <c r="A674" s="62">
        <v>12161505</v>
      </c>
      <c r="B674" s="63" t="s">
        <v>16328</v>
      </c>
    </row>
    <row r="675" spans="1:2" x14ac:dyDescent="0.25">
      <c r="A675" s="62">
        <v>12161506</v>
      </c>
      <c r="B675" s="63" t="s">
        <v>16463</v>
      </c>
    </row>
    <row r="676" spans="1:2" x14ac:dyDescent="0.25">
      <c r="A676" s="62">
        <v>12161507</v>
      </c>
      <c r="B676" s="63" t="s">
        <v>12732</v>
      </c>
    </row>
    <row r="677" spans="1:2" x14ac:dyDescent="0.25">
      <c r="A677" s="62">
        <v>12161601</v>
      </c>
      <c r="B677" s="63" t="s">
        <v>229</v>
      </c>
    </row>
    <row r="678" spans="1:2" x14ac:dyDescent="0.25">
      <c r="A678" s="62">
        <v>12161602</v>
      </c>
      <c r="B678" s="63" t="s">
        <v>7302</v>
      </c>
    </row>
    <row r="679" spans="1:2" x14ac:dyDescent="0.25">
      <c r="A679" s="62">
        <v>12161603</v>
      </c>
      <c r="B679" s="63" t="s">
        <v>13645</v>
      </c>
    </row>
    <row r="680" spans="1:2" x14ac:dyDescent="0.25">
      <c r="A680" s="62">
        <v>12161604</v>
      </c>
      <c r="B680" s="63" t="s">
        <v>12049</v>
      </c>
    </row>
    <row r="681" spans="1:2" x14ac:dyDescent="0.25">
      <c r="A681" s="62">
        <v>12161701</v>
      </c>
      <c r="B681" s="63" t="s">
        <v>5228</v>
      </c>
    </row>
    <row r="682" spans="1:2" x14ac:dyDescent="0.25">
      <c r="A682" s="62">
        <v>12161702</v>
      </c>
      <c r="B682" s="63" t="s">
        <v>5435</v>
      </c>
    </row>
    <row r="683" spans="1:2" x14ac:dyDescent="0.25">
      <c r="A683" s="62">
        <v>12161703</v>
      </c>
      <c r="B683" s="63" t="s">
        <v>11324</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15105</v>
      </c>
    </row>
    <row r="688" spans="1:2" x14ac:dyDescent="0.25">
      <c r="A688" s="62">
        <v>12161802</v>
      </c>
      <c r="B688" s="63" t="s">
        <v>4218</v>
      </c>
    </row>
    <row r="689" spans="1:2" x14ac:dyDescent="0.25">
      <c r="A689" s="62">
        <v>12161803</v>
      </c>
      <c r="B689" s="63" t="s">
        <v>9865</v>
      </c>
    </row>
    <row r="690" spans="1:2" x14ac:dyDescent="0.25">
      <c r="A690" s="62">
        <v>12161804</v>
      </c>
      <c r="B690" s="63" t="s">
        <v>2086</v>
      </c>
    </row>
    <row r="691" spans="1:2" x14ac:dyDescent="0.25">
      <c r="A691" s="62">
        <v>12161805</v>
      </c>
      <c r="B691" s="63" t="s">
        <v>7283</v>
      </c>
    </row>
    <row r="692" spans="1:2" x14ac:dyDescent="0.25">
      <c r="A692" s="62">
        <v>12161806</v>
      </c>
      <c r="B692" s="63" t="s">
        <v>4714</v>
      </c>
    </row>
    <row r="693" spans="1:2" x14ac:dyDescent="0.25">
      <c r="A693" s="62">
        <v>12161807</v>
      </c>
      <c r="B693" s="63" t="s">
        <v>159</v>
      </c>
    </row>
    <row r="694" spans="1:2" x14ac:dyDescent="0.25">
      <c r="A694" s="62">
        <v>12161808</v>
      </c>
      <c r="B694" s="63" t="s">
        <v>12054</v>
      </c>
    </row>
    <row r="695" spans="1:2" x14ac:dyDescent="0.25">
      <c r="A695" s="62">
        <v>12161901</v>
      </c>
      <c r="B695" s="63" t="s">
        <v>17313</v>
      </c>
    </row>
    <row r="696" spans="1:2" x14ac:dyDescent="0.25">
      <c r="A696" s="62">
        <v>12161902</v>
      </c>
      <c r="B696" s="63" t="s">
        <v>5208</v>
      </c>
    </row>
    <row r="697" spans="1:2" x14ac:dyDescent="0.25">
      <c r="A697" s="62">
        <v>12161903</v>
      </c>
      <c r="B697" s="63" t="s">
        <v>8513</v>
      </c>
    </row>
    <row r="698" spans="1:2" x14ac:dyDescent="0.25">
      <c r="A698" s="62">
        <v>12161904</v>
      </c>
      <c r="B698" s="63" t="s">
        <v>17439</v>
      </c>
    </row>
    <row r="699" spans="1:2" x14ac:dyDescent="0.25">
      <c r="A699" s="62">
        <v>12161905</v>
      </c>
      <c r="B699" s="63" t="s">
        <v>13767</v>
      </c>
    </row>
    <row r="700" spans="1:2" x14ac:dyDescent="0.25">
      <c r="A700" s="62">
        <v>12161906</v>
      </c>
      <c r="B700" s="63" t="s">
        <v>12648</v>
      </c>
    </row>
    <row r="701" spans="1:2" x14ac:dyDescent="0.25">
      <c r="A701" s="62">
        <v>12161907</v>
      </c>
      <c r="B701" s="63" t="s">
        <v>10814</v>
      </c>
    </row>
    <row r="702" spans="1:2" x14ac:dyDescent="0.25">
      <c r="A702" s="62">
        <v>12162002</v>
      </c>
      <c r="B702" s="63" t="s">
        <v>6865</v>
      </c>
    </row>
    <row r="703" spans="1:2" x14ac:dyDescent="0.25">
      <c r="A703" s="62">
        <v>12162003</v>
      </c>
      <c r="B703" s="63" t="s">
        <v>16335</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11143</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7081</v>
      </c>
    </row>
    <row r="712" spans="1:2" x14ac:dyDescent="0.25">
      <c r="A712" s="62">
        <v>12162206</v>
      </c>
      <c r="B712" s="63" t="s">
        <v>1213</v>
      </c>
    </row>
    <row r="713" spans="1:2" x14ac:dyDescent="0.25">
      <c r="A713" s="62">
        <v>12162207</v>
      </c>
      <c r="B713" s="63" t="s">
        <v>11634</v>
      </c>
    </row>
    <row r="714" spans="1:2" x14ac:dyDescent="0.25">
      <c r="A714" s="62">
        <v>12162208</v>
      </c>
      <c r="B714" s="63" t="s">
        <v>14756</v>
      </c>
    </row>
    <row r="715" spans="1:2" x14ac:dyDescent="0.25">
      <c r="A715" s="62">
        <v>12162209</v>
      </c>
      <c r="B715" s="63" t="s">
        <v>7947</v>
      </c>
    </row>
    <row r="716" spans="1:2" x14ac:dyDescent="0.25">
      <c r="A716" s="62">
        <v>12162210</v>
      </c>
      <c r="B716" s="63" t="s">
        <v>13564</v>
      </c>
    </row>
    <row r="717" spans="1:2" x14ac:dyDescent="0.25">
      <c r="A717" s="62">
        <v>12162211</v>
      </c>
      <c r="B717" s="63" t="s">
        <v>3988</v>
      </c>
    </row>
    <row r="718" spans="1:2" x14ac:dyDescent="0.25">
      <c r="A718" s="62">
        <v>12162212</v>
      </c>
      <c r="B718" s="63" t="s">
        <v>6290</v>
      </c>
    </row>
    <row r="719" spans="1:2" x14ac:dyDescent="0.25">
      <c r="A719" s="62">
        <v>12162301</v>
      </c>
      <c r="B719" s="63" t="s">
        <v>15151</v>
      </c>
    </row>
    <row r="720" spans="1:2" x14ac:dyDescent="0.25">
      <c r="A720" s="62">
        <v>12162302</v>
      </c>
      <c r="B720" s="63" t="s">
        <v>6233</v>
      </c>
    </row>
    <row r="721" spans="1:2" x14ac:dyDescent="0.25">
      <c r="A721" s="62">
        <v>12162303</v>
      </c>
      <c r="B721" s="63" t="s">
        <v>9534</v>
      </c>
    </row>
    <row r="722" spans="1:2" x14ac:dyDescent="0.25">
      <c r="A722" s="62">
        <v>12162401</v>
      </c>
      <c r="B722" s="63" t="s">
        <v>18504</v>
      </c>
    </row>
    <row r="723" spans="1:2" x14ac:dyDescent="0.25">
      <c r="A723" s="62">
        <v>12162402</v>
      </c>
      <c r="B723" s="63" t="s">
        <v>5248</v>
      </c>
    </row>
    <row r="724" spans="1:2" x14ac:dyDescent="0.25">
      <c r="A724" s="62">
        <v>12162501</v>
      </c>
      <c r="B724" s="63" t="s">
        <v>13791</v>
      </c>
    </row>
    <row r="725" spans="1:2" x14ac:dyDescent="0.25">
      <c r="A725" s="62">
        <v>12162502</v>
      </c>
      <c r="B725" s="63" t="s">
        <v>10634</v>
      </c>
    </row>
    <row r="726" spans="1:2" x14ac:dyDescent="0.25">
      <c r="A726" s="62">
        <v>12162503</v>
      </c>
      <c r="B726" s="63" t="s">
        <v>18275</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14822</v>
      </c>
    </row>
    <row r="737" spans="1:2" x14ac:dyDescent="0.25">
      <c r="A737" s="62">
        <v>12163101</v>
      </c>
      <c r="B737" s="63" t="s">
        <v>6091</v>
      </c>
    </row>
    <row r="738" spans="1:2" x14ac:dyDescent="0.25">
      <c r="A738" s="62">
        <v>12163201</v>
      </c>
      <c r="B738" s="63" t="s">
        <v>3241</v>
      </c>
    </row>
    <row r="739" spans="1:2" x14ac:dyDescent="0.25">
      <c r="A739" s="62">
        <v>12163301</v>
      </c>
      <c r="B739" s="63" t="s">
        <v>4903</v>
      </c>
    </row>
    <row r="740" spans="1:2" x14ac:dyDescent="0.25">
      <c r="A740" s="62">
        <v>12163401</v>
      </c>
      <c r="B740" s="63" t="s">
        <v>9706</v>
      </c>
    </row>
    <row r="741" spans="1:2" x14ac:dyDescent="0.25">
      <c r="A741" s="62">
        <v>12163501</v>
      </c>
      <c r="B741" s="63" t="s">
        <v>7477</v>
      </c>
    </row>
    <row r="742" spans="1:2" x14ac:dyDescent="0.25">
      <c r="A742" s="62">
        <v>12163601</v>
      </c>
      <c r="B742" s="63" t="s">
        <v>14133</v>
      </c>
    </row>
    <row r="743" spans="1:2" x14ac:dyDescent="0.25">
      <c r="A743" s="62">
        <v>12163602</v>
      </c>
      <c r="B743" s="63" t="s">
        <v>11155</v>
      </c>
    </row>
    <row r="744" spans="1:2" x14ac:dyDescent="0.25">
      <c r="A744" s="62">
        <v>12163701</v>
      </c>
      <c r="B744" s="63" t="s">
        <v>13891</v>
      </c>
    </row>
    <row r="745" spans="1:2" x14ac:dyDescent="0.25">
      <c r="A745" s="62">
        <v>12163801</v>
      </c>
      <c r="B745" s="63" t="s">
        <v>1295</v>
      </c>
    </row>
    <row r="746" spans="1:2" x14ac:dyDescent="0.25">
      <c r="A746" s="62">
        <v>12163802</v>
      </c>
      <c r="B746" s="63" t="s">
        <v>2673</v>
      </c>
    </row>
    <row r="747" spans="1:2" x14ac:dyDescent="0.25">
      <c r="A747" s="62">
        <v>12163901</v>
      </c>
      <c r="B747" s="63" t="s">
        <v>13259</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13005</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12501</v>
      </c>
    </row>
    <row r="761" spans="1:2" x14ac:dyDescent="0.25">
      <c r="A761" s="62">
        <v>12171503</v>
      </c>
      <c r="B761" s="63" t="s">
        <v>5606</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11037</v>
      </c>
    </row>
    <row r="766" spans="1:2" x14ac:dyDescent="0.25">
      <c r="A766" s="62">
        <v>12171603</v>
      </c>
      <c r="B766" s="63" t="s">
        <v>5912</v>
      </c>
    </row>
    <row r="767" spans="1:2" x14ac:dyDescent="0.25">
      <c r="A767" s="62">
        <v>12171604</v>
      </c>
      <c r="B767" s="63" t="s">
        <v>4762</v>
      </c>
    </row>
    <row r="768" spans="1:2" x14ac:dyDescent="0.25">
      <c r="A768" s="62">
        <v>12171605</v>
      </c>
      <c r="B768" s="63" t="s">
        <v>7751</v>
      </c>
    </row>
    <row r="769" spans="1:2" x14ac:dyDescent="0.25">
      <c r="A769" s="62">
        <v>12171701</v>
      </c>
      <c r="B769" s="63" t="s">
        <v>14559</v>
      </c>
    </row>
    <row r="770" spans="1:2" x14ac:dyDescent="0.25">
      <c r="A770" s="62">
        <v>12171702</v>
      </c>
      <c r="B770" s="63" t="s">
        <v>17034</v>
      </c>
    </row>
    <row r="771" spans="1:2" x14ac:dyDescent="0.25">
      <c r="A771" s="62">
        <v>12171703</v>
      </c>
      <c r="B771" s="63" t="s">
        <v>14058</v>
      </c>
    </row>
    <row r="772" spans="1:2" x14ac:dyDescent="0.25">
      <c r="A772" s="62">
        <v>12181501</v>
      </c>
      <c r="B772" s="63" t="s">
        <v>16138</v>
      </c>
    </row>
    <row r="773" spans="1:2" x14ac:dyDescent="0.25">
      <c r="A773" s="62">
        <v>12181502</v>
      </c>
      <c r="B773" s="63" t="s">
        <v>3286</v>
      </c>
    </row>
    <row r="774" spans="1:2" x14ac:dyDescent="0.25">
      <c r="A774" s="62">
        <v>12181503</v>
      </c>
      <c r="B774" s="63" t="s">
        <v>6847</v>
      </c>
    </row>
    <row r="775" spans="1:2" x14ac:dyDescent="0.25">
      <c r="A775" s="62">
        <v>12181504</v>
      </c>
      <c r="B775" s="63" t="s">
        <v>18606</v>
      </c>
    </row>
    <row r="776" spans="1:2" x14ac:dyDescent="0.25">
      <c r="A776" s="62">
        <v>12181601</v>
      </c>
      <c r="B776" s="63" t="s">
        <v>9228</v>
      </c>
    </row>
    <row r="777" spans="1:2" x14ac:dyDescent="0.25">
      <c r="A777" s="62">
        <v>12181602</v>
      </c>
      <c r="B777" s="63" t="s">
        <v>16069</v>
      </c>
    </row>
    <row r="778" spans="1:2" x14ac:dyDescent="0.25">
      <c r="A778" s="62">
        <v>12191501</v>
      </c>
      <c r="B778" s="63" t="s">
        <v>7664</v>
      </c>
    </row>
    <row r="779" spans="1:2" x14ac:dyDescent="0.25">
      <c r="A779" s="62">
        <v>12191502</v>
      </c>
      <c r="B779" s="63" t="s">
        <v>3927</v>
      </c>
    </row>
    <row r="780" spans="1:2" x14ac:dyDescent="0.25">
      <c r="A780" s="62">
        <v>12191503</v>
      </c>
      <c r="B780" s="63" t="s">
        <v>2677</v>
      </c>
    </row>
    <row r="781" spans="1:2" x14ac:dyDescent="0.25">
      <c r="A781" s="62">
        <v>12191504</v>
      </c>
      <c r="B781" s="63" t="s">
        <v>9465</v>
      </c>
    </row>
    <row r="782" spans="1:2" x14ac:dyDescent="0.25">
      <c r="A782" s="62">
        <v>12191601</v>
      </c>
      <c r="B782" s="63" t="s">
        <v>16478</v>
      </c>
    </row>
    <row r="783" spans="1:2" x14ac:dyDescent="0.25">
      <c r="A783" s="62">
        <v>12191602</v>
      </c>
      <c r="B783" s="63" t="s">
        <v>6116</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17997</v>
      </c>
    </row>
    <row r="790" spans="1:2" x14ac:dyDescent="0.25">
      <c r="A790" s="62">
        <v>12352103</v>
      </c>
      <c r="B790" s="63" t="s">
        <v>7549</v>
      </c>
    </row>
    <row r="791" spans="1:2" x14ac:dyDescent="0.25">
      <c r="A791" s="62">
        <v>12352104</v>
      </c>
      <c r="B791" s="63" t="s">
        <v>17066</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12225</v>
      </c>
    </row>
    <row r="796" spans="1:2" x14ac:dyDescent="0.25">
      <c r="A796" s="62">
        <v>12352111</v>
      </c>
      <c r="B796" s="63" t="s">
        <v>8054</v>
      </c>
    </row>
    <row r="797" spans="1:2" x14ac:dyDescent="0.25">
      <c r="A797" s="62">
        <v>12352112</v>
      </c>
      <c r="B797" s="63" t="s">
        <v>12225</v>
      </c>
    </row>
    <row r="798" spans="1:2" x14ac:dyDescent="0.25">
      <c r="A798" s="62">
        <v>12352113</v>
      </c>
      <c r="B798" s="63" t="s">
        <v>18634</v>
      </c>
    </row>
    <row r="799" spans="1:2" x14ac:dyDescent="0.25">
      <c r="A799" s="62">
        <v>12352114</v>
      </c>
      <c r="B799" s="63" t="s">
        <v>3377</v>
      </c>
    </row>
    <row r="800" spans="1:2" x14ac:dyDescent="0.25">
      <c r="A800" s="62">
        <v>12352115</v>
      </c>
      <c r="B800" s="63" t="s">
        <v>10512</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6812</v>
      </c>
    </row>
    <row r="805" spans="1:2" x14ac:dyDescent="0.25">
      <c r="A805" s="62">
        <v>12352120</v>
      </c>
      <c r="B805" s="63" t="s">
        <v>11645</v>
      </c>
    </row>
    <row r="806" spans="1:2" x14ac:dyDescent="0.25">
      <c r="A806" s="62">
        <v>12352121</v>
      </c>
      <c r="B806" s="63" t="s">
        <v>10784</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12279</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15026</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5002</v>
      </c>
    </row>
    <row r="824" spans="1:2" x14ac:dyDescent="0.25">
      <c r="A824" s="62">
        <v>12352210</v>
      </c>
      <c r="B824" s="63" t="s">
        <v>5773</v>
      </c>
    </row>
    <row r="825" spans="1:2" x14ac:dyDescent="0.25">
      <c r="A825" s="62">
        <v>12352211</v>
      </c>
      <c r="B825" s="63" t="s">
        <v>16405</v>
      </c>
    </row>
    <row r="826" spans="1:2" x14ac:dyDescent="0.25">
      <c r="A826" s="62">
        <v>12352212</v>
      </c>
      <c r="B826" s="63" t="s">
        <v>11713</v>
      </c>
    </row>
    <row r="827" spans="1:2" x14ac:dyDescent="0.25">
      <c r="A827" s="62">
        <v>12352301</v>
      </c>
      <c r="B827" s="63" t="s">
        <v>4346</v>
      </c>
    </row>
    <row r="828" spans="1:2" x14ac:dyDescent="0.25">
      <c r="A828" s="62">
        <v>12352302</v>
      </c>
      <c r="B828" s="63" t="s">
        <v>7641</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12568</v>
      </c>
    </row>
    <row r="834" spans="1:2" x14ac:dyDescent="0.25">
      <c r="A834" s="62">
        <v>12352308</v>
      </c>
      <c r="B834" s="63" t="s">
        <v>17225</v>
      </c>
    </row>
    <row r="835" spans="1:2" x14ac:dyDescent="0.25">
      <c r="A835" s="62">
        <v>12352309</v>
      </c>
      <c r="B835" s="63" t="s">
        <v>6893</v>
      </c>
    </row>
    <row r="836" spans="1:2" x14ac:dyDescent="0.25">
      <c r="A836" s="62">
        <v>12352310</v>
      </c>
      <c r="B836" s="63" t="s">
        <v>14604</v>
      </c>
    </row>
    <row r="837" spans="1:2" x14ac:dyDescent="0.25">
      <c r="A837" s="62">
        <v>12352311</v>
      </c>
      <c r="B837" s="63" t="s">
        <v>8976</v>
      </c>
    </row>
    <row r="838" spans="1:2" x14ac:dyDescent="0.25">
      <c r="A838" s="62">
        <v>12352312</v>
      </c>
      <c r="B838" s="63" t="s">
        <v>4789</v>
      </c>
    </row>
    <row r="839" spans="1:2" x14ac:dyDescent="0.25">
      <c r="A839" s="62">
        <v>12352401</v>
      </c>
      <c r="B839" s="63" t="s">
        <v>12641</v>
      </c>
    </row>
    <row r="840" spans="1:2" x14ac:dyDescent="0.25">
      <c r="A840" s="62">
        <v>12352402</v>
      </c>
      <c r="B840" s="63" t="s">
        <v>6675</v>
      </c>
    </row>
    <row r="841" spans="1:2" x14ac:dyDescent="0.25">
      <c r="A841" s="62">
        <v>12352501</v>
      </c>
      <c r="B841" s="63" t="s">
        <v>4999</v>
      </c>
    </row>
    <row r="842" spans="1:2" x14ac:dyDescent="0.25">
      <c r="A842" s="62">
        <v>12352502</v>
      </c>
      <c r="B842" s="63" t="s">
        <v>3271</v>
      </c>
    </row>
    <row r="843" spans="1:2" x14ac:dyDescent="0.25">
      <c r="A843" s="62">
        <v>12352503</v>
      </c>
      <c r="B843" s="63" t="s">
        <v>15391</v>
      </c>
    </row>
    <row r="844" spans="1:2" x14ac:dyDescent="0.25">
      <c r="A844" s="62">
        <v>13101501</v>
      </c>
      <c r="B844" s="63" t="s">
        <v>7000</v>
      </c>
    </row>
    <row r="845" spans="1:2" x14ac:dyDescent="0.25">
      <c r="A845" s="62">
        <v>13101502</v>
      </c>
      <c r="B845" s="63" t="s">
        <v>11113</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2772</v>
      </c>
    </row>
    <row r="850" spans="1:2" x14ac:dyDescent="0.25">
      <c r="A850" s="62">
        <v>13101602</v>
      </c>
      <c r="B850" s="63" t="s">
        <v>10477</v>
      </c>
    </row>
    <row r="851" spans="1:2" x14ac:dyDescent="0.25">
      <c r="A851" s="62">
        <v>13101603</v>
      </c>
      <c r="B851" s="63" t="s">
        <v>5250</v>
      </c>
    </row>
    <row r="852" spans="1:2" x14ac:dyDescent="0.25">
      <c r="A852" s="62">
        <v>13101604</v>
      </c>
      <c r="B852" s="63" t="s">
        <v>18157</v>
      </c>
    </row>
    <row r="853" spans="1:2" x14ac:dyDescent="0.25">
      <c r="A853" s="62">
        <v>13101605</v>
      </c>
      <c r="B853" s="63" t="s">
        <v>5496</v>
      </c>
    </row>
    <row r="854" spans="1:2" x14ac:dyDescent="0.25">
      <c r="A854" s="62">
        <v>13101606</v>
      </c>
      <c r="B854" s="63" t="s">
        <v>6707</v>
      </c>
    </row>
    <row r="855" spans="1:2" x14ac:dyDescent="0.25">
      <c r="A855" s="62">
        <v>13101607</v>
      </c>
      <c r="B855" s="63" t="s">
        <v>9487</v>
      </c>
    </row>
    <row r="856" spans="1:2" x14ac:dyDescent="0.25">
      <c r="A856" s="62">
        <v>13101701</v>
      </c>
      <c r="B856" s="63" t="s">
        <v>7126</v>
      </c>
    </row>
    <row r="857" spans="1:2" x14ac:dyDescent="0.25">
      <c r="A857" s="62">
        <v>13101702</v>
      </c>
      <c r="B857" s="63" t="s">
        <v>18141</v>
      </c>
    </row>
    <row r="858" spans="1:2" x14ac:dyDescent="0.25">
      <c r="A858" s="62">
        <v>13101703</v>
      </c>
      <c r="B858" s="63" t="s">
        <v>13158</v>
      </c>
    </row>
    <row r="859" spans="1:2" x14ac:dyDescent="0.25">
      <c r="A859" s="62">
        <v>13101704</v>
      </c>
      <c r="B859" s="63" t="s">
        <v>14942</v>
      </c>
    </row>
    <row r="860" spans="1:2" x14ac:dyDescent="0.25">
      <c r="A860" s="62">
        <v>13101705</v>
      </c>
      <c r="B860" s="63" t="s">
        <v>12699</v>
      </c>
    </row>
    <row r="861" spans="1:2" x14ac:dyDescent="0.25">
      <c r="A861" s="62">
        <v>13101706</v>
      </c>
      <c r="B861" s="63" t="s">
        <v>9280</v>
      </c>
    </row>
    <row r="862" spans="1:2" x14ac:dyDescent="0.25">
      <c r="A862" s="62">
        <v>13101707</v>
      </c>
      <c r="B862" s="63" t="s">
        <v>7033</v>
      </c>
    </row>
    <row r="863" spans="1:2" x14ac:dyDescent="0.25">
      <c r="A863" s="62">
        <v>13101708</v>
      </c>
      <c r="B863" s="63" t="s">
        <v>10897</v>
      </c>
    </row>
    <row r="864" spans="1:2" x14ac:dyDescent="0.25">
      <c r="A864" s="62">
        <v>13101709</v>
      </c>
      <c r="B864" s="63" t="s">
        <v>3818</v>
      </c>
    </row>
    <row r="865" spans="1:2" x14ac:dyDescent="0.25">
      <c r="A865" s="62">
        <v>13101710</v>
      </c>
      <c r="B865" s="63" t="s">
        <v>13336</v>
      </c>
    </row>
    <row r="866" spans="1:2" x14ac:dyDescent="0.25">
      <c r="A866" s="62">
        <v>13101711</v>
      </c>
      <c r="B866" s="63" t="s">
        <v>3714</v>
      </c>
    </row>
    <row r="867" spans="1:2" x14ac:dyDescent="0.25">
      <c r="A867" s="62">
        <v>13101712</v>
      </c>
      <c r="B867" s="63" t="s">
        <v>3287</v>
      </c>
    </row>
    <row r="868" spans="1:2" x14ac:dyDescent="0.25">
      <c r="A868" s="62">
        <v>13101713</v>
      </c>
      <c r="B868" s="63" t="s">
        <v>1829</v>
      </c>
    </row>
    <row r="869" spans="1:2" x14ac:dyDescent="0.25">
      <c r="A869" s="62">
        <v>13101714</v>
      </c>
      <c r="B869" s="63" t="s">
        <v>12268</v>
      </c>
    </row>
    <row r="870" spans="1:2" x14ac:dyDescent="0.25">
      <c r="A870" s="62">
        <v>13101715</v>
      </c>
      <c r="B870" s="63" t="s">
        <v>9118</v>
      </c>
    </row>
    <row r="871" spans="1:2" x14ac:dyDescent="0.25">
      <c r="A871" s="62">
        <v>13101716</v>
      </c>
      <c r="B871" s="63" t="s">
        <v>18519</v>
      </c>
    </row>
    <row r="872" spans="1:2" x14ac:dyDescent="0.25">
      <c r="A872" s="62">
        <v>13101717</v>
      </c>
      <c r="B872" s="63" t="s">
        <v>4723</v>
      </c>
    </row>
    <row r="873" spans="1:2" x14ac:dyDescent="0.25">
      <c r="A873" s="62">
        <v>13101718</v>
      </c>
      <c r="B873" s="63" t="s">
        <v>10148</v>
      </c>
    </row>
    <row r="874" spans="1:2" x14ac:dyDescent="0.25">
      <c r="A874" s="62">
        <v>13101719</v>
      </c>
      <c r="B874" s="63" t="s">
        <v>4134</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10990</v>
      </c>
    </row>
    <row r="881" spans="1:2" x14ac:dyDescent="0.25">
      <c r="A881" s="62">
        <v>13101903</v>
      </c>
      <c r="B881" s="63" t="s">
        <v>18529</v>
      </c>
    </row>
    <row r="882" spans="1:2" x14ac:dyDescent="0.25">
      <c r="A882" s="62">
        <v>13101904</v>
      </c>
      <c r="B882" s="63" t="s">
        <v>17567</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3749</v>
      </c>
    </row>
    <row r="887" spans="1:2" x14ac:dyDescent="0.25">
      <c r="A887" s="62">
        <v>13102003</v>
      </c>
      <c r="B887" s="63" t="s">
        <v>11654</v>
      </c>
    </row>
    <row r="888" spans="1:2" x14ac:dyDescent="0.25">
      <c r="A888" s="62">
        <v>13102005</v>
      </c>
      <c r="B888" s="63" t="s">
        <v>10404</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11746</v>
      </c>
    </row>
    <row r="893" spans="1:2" x14ac:dyDescent="0.25">
      <c r="A893" s="62">
        <v>13102011</v>
      </c>
      <c r="B893" s="63" t="s">
        <v>17015</v>
      </c>
    </row>
    <row r="894" spans="1:2" x14ac:dyDescent="0.25">
      <c r="A894" s="62">
        <v>13102012</v>
      </c>
      <c r="B894" s="63" t="s">
        <v>15147</v>
      </c>
    </row>
    <row r="895" spans="1:2" x14ac:dyDescent="0.25">
      <c r="A895" s="62">
        <v>13102013</v>
      </c>
      <c r="B895" s="63" t="s">
        <v>5719</v>
      </c>
    </row>
    <row r="896" spans="1:2" x14ac:dyDescent="0.25">
      <c r="A896" s="62">
        <v>13102014</v>
      </c>
      <c r="B896" s="63" t="s">
        <v>1973</v>
      </c>
    </row>
    <row r="897" spans="1:2" x14ac:dyDescent="0.25">
      <c r="A897" s="62">
        <v>13102015</v>
      </c>
      <c r="B897" s="63" t="s">
        <v>18044</v>
      </c>
    </row>
    <row r="898" spans="1:2" x14ac:dyDescent="0.25">
      <c r="A898" s="62">
        <v>13102016</v>
      </c>
      <c r="B898" s="63" t="s">
        <v>6427</v>
      </c>
    </row>
    <row r="899" spans="1:2" x14ac:dyDescent="0.25">
      <c r="A899" s="62">
        <v>13102017</v>
      </c>
      <c r="B899" s="63" t="s">
        <v>7808</v>
      </c>
    </row>
    <row r="900" spans="1:2" x14ac:dyDescent="0.25">
      <c r="A900" s="62">
        <v>13102018</v>
      </c>
      <c r="B900" s="63" t="s">
        <v>17102</v>
      </c>
    </row>
    <row r="901" spans="1:2" x14ac:dyDescent="0.25">
      <c r="A901" s="62">
        <v>13102019</v>
      </c>
      <c r="B901" s="63" t="s">
        <v>10071</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11791</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8027</v>
      </c>
    </row>
    <row r="915" spans="1:2" x14ac:dyDescent="0.25">
      <c r="A915" s="62">
        <v>13111002</v>
      </c>
      <c r="B915" s="63" t="s">
        <v>4528</v>
      </c>
    </row>
    <row r="916" spans="1:2" x14ac:dyDescent="0.25">
      <c r="A916" s="62">
        <v>13111003</v>
      </c>
      <c r="B916" s="63" t="s">
        <v>15585</v>
      </c>
    </row>
    <row r="917" spans="1:2" x14ac:dyDescent="0.25">
      <c r="A917" s="62">
        <v>13111004</v>
      </c>
      <c r="B917" s="63" t="s">
        <v>7627</v>
      </c>
    </row>
    <row r="918" spans="1:2" x14ac:dyDescent="0.25">
      <c r="A918" s="62">
        <v>13111005</v>
      </c>
      <c r="B918" s="63" t="s">
        <v>12646</v>
      </c>
    </row>
    <row r="919" spans="1:2" x14ac:dyDescent="0.25">
      <c r="A919" s="62">
        <v>13111006</v>
      </c>
      <c r="B919" s="63" t="s">
        <v>6954</v>
      </c>
    </row>
    <row r="920" spans="1:2" x14ac:dyDescent="0.25">
      <c r="A920" s="62">
        <v>13111007</v>
      </c>
      <c r="B920" s="63" t="s">
        <v>8337</v>
      </c>
    </row>
    <row r="921" spans="1:2" x14ac:dyDescent="0.25">
      <c r="A921" s="62">
        <v>13111008</v>
      </c>
      <c r="B921" s="63" t="s">
        <v>12391</v>
      </c>
    </row>
    <row r="922" spans="1:2" x14ac:dyDescent="0.25">
      <c r="A922" s="62">
        <v>13111009</v>
      </c>
      <c r="B922" s="63" t="s">
        <v>10317</v>
      </c>
    </row>
    <row r="923" spans="1:2" x14ac:dyDescent="0.25">
      <c r="A923" s="62">
        <v>13111010</v>
      </c>
      <c r="B923" s="63" t="s">
        <v>15415</v>
      </c>
    </row>
    <row r="924" spans="1:2" x14ac:dyDescent="0.25">
      <c r="A924" s="62">
        <v>13111011</v>
      </c>
      <c r="B924" s="63" t="s">
        <v>9101</v>
      </c>
    </row>
    <row r="925" spans="1:2" x14ac:dyDescent="0.25">
      <c r="A925" s="62">
        <v>13111012</v>
      </c>
      <c r="B925" s="63" t="s">
        <v>10708</v>
      </c>
    </row>
    <row r="926" spans="1:2" x14ac:dyDescent="0.25">
      <c r="A926" s="62">
        <v>13111013</v>
      </c>
      <c r="B926" s="63" t="s">
        <v>13591</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11109</v>
      </c>
    </row>
    <row r="931" spans="1:2" x14ac:dyDescent="0.25">
      <c r="A931" s="62">
        <v>13111018</v>
      </c>
      <c r="B931" s="63" t="s">
        <v>13776</v>
      </c>
    </row>
    <row r="932" spans="1:2" x14ac:dyDescent="0.25">
      <c r="A932" s="62">
        <v>13111019</v>
      </c>
      <c r="B932" s="63" t="s">
        <v>1378</v>
      </c>
    </row>
    <row r="933" spans="1:2" x14ac:dyDescent="0.25">
      <c r="A933" s="62">
        <v>13111020</v>
      </c>
      <c r="B933" s="63" t="s">
        <v>4287</v>
      </c>
    </row>
    <row r="934" spans="1:2" x14ac:dyDescent="0.25">
      <c r="A934" s="62">
        <v>13111021</v>
      </c>
      <c r="B934" s="63" t="s">
        <v>12510</v>
      </c>
    </row>
    <row r="935" spans="1:2" x14ac:dyDescent="0.25">
      <c r="A935" s="62">
        <v>13111022</v>
      </c>
      <c r="B935" s="63" t="s">
        <v>12651</v>
      </c>
    </row>
    <row r="936" spans="1:2" x14ac:dyDescent="0.25">
      <c r="A936" s="62">
        <v>13111023</v>
      </c>
      <c r="B936" s="63" t="s">
        <v>17236</v>
      </c>
    </row>
    <row r="937" spans="1:2" x14ac:dyDescent="0.25">
      <c r="A937" s="62">
        <v>13111024</v>
      </c>
      <c r="B937" s="63" t="s">
        <v>15067</v>
      </c>
    </row>
    <row r="938" spans="1:2" x14ac:dyDescent="0.25">
      <c r="A938" s="62">
        <v>13111025</v>
      </c>
      <c r="B938" s="63" t="s">
        <v>2812</v>
      </c>
    </row>
    <row r="939" spans="1:2" x14ac:dyDescent="0.25">
      <c r="A939" s="62">
        <v>13111026</v>
      </c>
      <c r="B939" s="63" t="s">
        <v>12946</v>
      </c>
    </row>
    <row r="940" spans="1:2" x14ac:dyDescent="0.25">
      <c r="A940" s="62">
        <v>13111027</v>
      </c>
      <c r="B940" s="63" t="s">
        <v>9209</v>
      </c>
    </row>
    <row r="941" spans="1:2" x14ac:dyDescent="0.25">
      <c r="A941" s="62">
        <v>13111028</v>
      </c>
      <c r="B941" s="63" t="s">
        <v>4016</v>
      </c>
    </row>
    <row r="942" spans="1:2" x14ac:dyDescent="0.25">
      <c r="A942" s="62">
        <v>13111029</v>
      </c>
      <c r="B942" s="63" t="s">
        <v>14476</v>
      </c>
    </row>
    <row r="943" spans="1:2" x14ac:dyDescent="0.25">
      <c r="A943" s="62">
        <v>13111030</v>
      </c>
      <c r="B943" s="63" t="s">
        <v>7999</v>
      </c>
    </row>
    <row r="944" spans="1:2" x14ac:dyDescent="0.25">
      <c r="A944" s="62">
        <v>13111031</v>
      </c>
      <c r="B944" s="63" t="s">
        <v>11631</v>
      </c>
    </row>
    <row r="945" spans="1:2" x14ac:dyDescent="0.25">
      <c r="A945" s="62">
        <v>13111032</v>
      </c>
      <c r="B945" s="63" t="s">
        <v>18333</v>
      </c>
    </row>
    <row r="946" spans="1:2" x14ac:dyDescent="0.25">
      <c r="A946" s="62">
        <v>13111033</v>
      </c>
      <c r="B946" s="63" t="s">
        <v>15410</v>
      </c>
    </row>
    <row r="947" spans="1:2" x14ac:dyDescent="0.25">
      <c r="A947" s="62">
        <v>13111034</v>
      </c>
      <c r="B947" s="63" t="s">
        <v>12129</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12191</v>
      </c>
    </row>
    <row r="952" spans="1:2" x14ac:dyDescent="0.25">
      <c r="A952" s="62">
        <v>13111039</v>
      </c>
      <c r="B952" s="63" t="s">
        <v>16732</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16959</v>
      </c>
    </row>
    <row r="957" spans="1:2" x14ac:dyDescent="0.25">
      <c r="A957" s="62">
        <v>13111044</v>
      </c>
      <c r="B957" s="63" t="s">
        <v>1288</v>
      </c>
    </row>
    <row r="958" spans="1:2" x14ac:dyDescent="0.25">
      <c r="A958" s="62">
        <v>13111045</v>
      </c>
      <c r="B958" s="63" t="s">
        <v>12899</v>
      </c>
    </row>
    <row r="959" spans="1:2" x14ac:dyDescent="0.25">
      <c r="A959" s="62">
        <v>13111046</v>
      </c>
      <c r="B959" s="63" t="s">
        <v>11965</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12230</v>
      </c>
    </row>
    <row r="967" spans="1:2" x14ac:dyDescent="0.25">
      <c r="A967" s="62">
        <v>13111054</v>
      </c>
      <c r="B967" s="63" t="s">
        <v>11599</v>
      </c>
    </row>
    <row r="968" spans="1:2" x14ac:dyDescent="0.25">
      <c r="A968" s="62">
        <v>13111055</v>
      </c>
      <c r="B968" s="63" t="s">
        <v>16068</v>
      </c>
    </row>
    <row r="969" spans="1:2" x14ac:dyDescent="0.25">
      <c r="A969" s="62">
        <v>13111056</v>
      </c>
      <c r="B969" s="63" t="s">
        <v>12842</v>
      </c>
    </row>
    <row r="970" spans="1:2" x14ac:dyDescent="0.25">
      <c r="A970" s="62">
        <v>13111057</v>
      </c>
      <c r="B970" s="63" t="s">
        <v>12798</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18446</v>
      </c>
    </row>
    <row r="976" spans="1:2" x14ac:dyDescent="0.25">
      <c r="A976" s="62">
        <v>13111063</v>
      </c>
      <c r="B976" s="63" t="s">
        <v>11682</v>
      </c>
    </row>
    <row r="977" spans="1:2" x14ac:dyDescent="0.25">
      <c r="A977" s="62">
        <v>13111064</v>
      </c>
      <c r="B977" s="63" t="s">
        <v>5422</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18718</v>
      </c>
    </row>
    <row r="986" spans="1:2" x14ac:dyDescent="0.25">
      <c r="A986" s="62">
        <v>13111204</v>
      </c>
      <c r="B986" s="63" t="s">
        <v>17431</v>
      </c>
    </row>
    <row r="987" spans="1:2" x14ac:dyDescent="0.25">
      <c r="A987" s="62">
        <v>13111205</v>
      </c>
      <c r="B987" s="63" t="s">
        <v>16923</v>
      </c>
    </row>
    <row r="988" spans="1:2" x14ac:dyDescent="0.25">
      <c r="A988" s="62">
        <v>13111206</v>
      </c>
      <c r="B988" s="63" t="s">
        <v>4666</v>
      </c>
    </row>
    <row r="989" spans="1:2" x14ac:dyDescent="0.25">
      <c r="A989" s="62">
        <v>13111207</v>
      </c>
      <c r="B989" s="63" t="s">
        <v>8798</v>
      </c>
    </row>
    <row r="990" spans="1:2" x14ac:dyDescent="0.25">
      <c r="A990" s="62">
        <v>13111208</v>
      </c>
      <c r="B990" s="63" t="s">
        <v>17058</v>
      </c>
    </row>
    <row r="991" spans="1:2" x14ac:dyDescent="0.25">
      <c r="A991" s="62">
        <v>13111209</v>
      </c>
      <c r="B991" s="63" t="s">
        <v>701</v>
      </c>
    </row>
    <row r="992" spans="1:2" x14ac:dyDescent="0.25">
      <c r="A992" s="62">
        <v>13111210</v>
      </c>
      <c r="B992" s="63" t="s">
        <v>5403</v>
      </c>
    </row>
    <row r="993" spans="1:2" x14ac:dyDescent="0.25">
      <c r="A993" s="62">
        <v>13111211</v>
      </c>
      <c r="B993" s="63" t="s">
        <v>15495</v>
      </c>
    </row>
    <row r="994" spans="1:2" x14ac:dyDescent="0.25">
      <c r="A994" s="62">
        <v>13111212</v>
      </c>
      <c r="B994" s="63" t="s">
        <v>10267</v>
      </c>
    </row>
    <row r="995" spans="1:2" x14ac:dyDescent="0.25">
      <c r="A995" s="62">
        <v>13111213</v>
      </c>
      <c r="B995" s="63" t="s">
        <v>15256</v>
      </c>
    </row>
    <row r="996" spans="1:2" x14ac:dyDescent="0.25">
      <c r="A996" s="62">
        <v>13111214</v>
      </c>
      <c r="B996" s="63" t="s">
        <v>11139</v>
      </c>
    </row>
    <row r="997" spans="1:2" x14ac:dyDescent="0.25">
      <c r="A997" s="62">
        <v>13111215</v>
      </c>
      <c r="B997" s="63" t="s">
        <v>6046</v>
      </c>
    </row>
    <row r="998" spans="1:2" x14ac:dyDescent="0.25">
      <c r="A998" s="62">
        <v>13111216</v>
      </c>
      <c r="B998" s="63" t="s">
        <v>15809</v>
      </c>
    </row>
    <row r="999" spans="1:2" x14ac:dyDescent="0.25">
      <c r="A999" s="62">
        <v>13111217</v>
      </c>
      <c r="B999" s="63" t="s">
        <v>29</v>
      </c>
    </row>
    <row r="1000" spans="1:2" x14ac:dyDescent="0.25">
      <c r="A1000" s="62">
        <v>13111218</v>
      </c>
      <c r="B1000" s="63" t="s">
        <v>8055</v>
      </c>
    </row>
    <row r="1001" spans="1:2" x14ac:dyDescent="0.25">
      <c r="A1001" s="62">
        <v>13111219</v>
      </c>
      <c r="B1001" s="63" t="s">
        <v>4487</v>
      </c>
    </row>
    <row r="1002" spans="1:2" x14ac:dyDescent="0.25">
      <c r="A1002" s="62">
        <v>13111220</v>
      </c>
      <c r="B1002" s="63" t="s">
        <v>9388</v>
      </c>
    </row>
    <row r="1003" spans="1:2" x14ac:dyDescent="0.25">
      <c r="A1003" s="62">
        <v>13111301</v>
      </c>
      <c r="B1003" s="63" t="s">
        <v>7113</v>
      </c>
    </row>
    <row r="1004" spans="1:2" x14ac:dyDescent="0.25">
      <c r="A1004" s="62">
        <v>13111302</v>
      </c>
      <c r="B1004" s="63" t="s">
        <v>9112</v>
      </c>
    </row>
    <row r="1005" spans="1:2" x14ac:dyDescent="0.25">
      <c r="A1005" s="62">
        <v>13111303</v>
      </c>
      <c r="B1005" s="63" t="s">
        <v>10113</v>
      </c>
    </row>
    <row r="1006" spans="1:2" x14ac:dyDescent="0.25">
      <c r="A1006" s="62">
        <v>13111304</v>
      </c>
      <c r="B1006" s="63" t="s">
        <v>7908</v>
      </c>
    </row>
    <row r="1007" spans="1:2" x14ac:dyDescent="0.25">
      <c r="A1007" s="62">
        <v>13111305</v>
      </c>
      <c r="B1007" s="63" t="s">
        <v>14408</v>
      </c>
    </row>
    <row r="1008" spans="1:2" x14ac:dyDescent="0.25">
      <c r="A1008" s="62">
        <v>13111306</v>
      </c>
      <c r="B1008" s="63" t="s">
        <v>18179</v>
      </c>
    </row>
    <row r="1009" spans="1:2" x14ac:dyDescent="0.25">
      <c r="A1009" s="62">
        <v>13111307</v>
      </c>
      <c r="B1009" s="63" t="s">
        <v>16238</v>
      </c>
    </row>
    <row r="1010" spans="1:2" x14ac:dyDescent="0.25">
      <c r="A1010" s="62">
        <v>13111308</v>
      </c>
      <c r="B1010" s="63" t="s">
        <v>13865</v>
      </c>
    </row>
    <row r="1011" spans="1:2" x14ac:dyDescent="0.25">
      <c r="A1011" s="62">
        <v>14101501</v>
      </c>
      <c r="B1011" s="63" t="s">
        <v>2987</v>
      </c>
    </row>
    <row r="1012" spans="1:2" x14ac:dyDescent="0.25">
      <c r="A1012" s="62">
        <v>14111501</v>
      </c>
      <c r="B1012" s="63" t="s">
        <v>18527</v>
      </c>
    </row>
    <row r="1013" spans="1:2" x14ac:dyDescent="0.25">
      <c r="A1013" s="62">
        <v>14111502</v>
      </c>
      <c r="B1013" s="63" t="s">
        <v>14288</v>
      </c>
    </row>
    <row r="1014" spans="1:2" x14ac:dyDescent="0.25">
      <c r="A1014" s="62">
        <v>14111503</v>
      </c>
      <c r="B1014" s="63" t="s">
        <v>14857</v>
      </c>
    </row>
    <row r="1015" spans="1:2" x14ac:dyDescent="0.25">
      <c r="A1015" s="62">
        <v>14111504</v>
      </c>
      <c r="B1015" s="63" t="s">
        <v>3548</v>
      </c>
    </row>
    <row r="1016" spans="1:2" x14ac:dyDescent="0.25">
      <c r="A1016" s="62">
        <v>14111505</v>
      </c>
      <c r="B1016" s="63" t="s">
        <v>18186</v>
      </c>
    </row>
    <row r="1017" spans="1:2" x14ac:dyDescent="0.25">
      <c r="A1017" s="62">
        <v>14111506</v>
      </c>
      <c r="B1017" s="63" t="s">
        <v>13272</v>
      </c>
    </row>
    <row r="1018" spans="1:2" x14ac:dyDescent="0.25">
      <c r="A1018" s="62">
        <v>14111507</v>
      </c>
      <c r="B1018" s="63" t="s">
        <v>13716</v>
      </c>
    </row>
    <row r="1019" spans="1:2" x14ac:dyDescent="0.25">
      <c r="A1019" s="62">
        <v>14111508</v>
      </c>
      <c r="B1019" s="63" t="s">
        <v>18166</v>
      </c>
    </row>
    <row r="1020" spans="1:2" x14ac:dyDescent="0.25">
      <c r="A1020" s="62">
        <v>14111509</v>
      </c>
      <c r="B1020" s="63" t="s">
        <v>3892</v>
      </c>
    </row>
    <row r="1021" spans="1:2" x14ac:dyDescent="0.25">
      <c r="A1021" s="62">
        <v>14111510</v>
      </c>
      <c r="B1021" s="63" t="s">
        <v>11290</v>
      </c>
    </row>
    <row r="1022" spans="1:2" x14ac:dyDescent="0.25">
      <c r="A1022" s="62">
        <v>14111511</v>
      </c>
      <c r="B1022" s="63" t="s">
        <v>9433</v>
      </c>
    </row>
    <row r="1023" spans="1:2" x14ac:dyDescent="0.25">
      <c r="A1023" s="62">
        <v>14111512</v>
      </c>
      <c r="B1023" s="63" t="s">
        <v>13196</v>
      </c>
    </row>
    <row r="1024" spans="1:2" x14ac:dyDescent="0.25">
      <c r="A1024" s="62">
        <v>14111513</v>
      </c>
      <c r="B1024" s="63" t="s">
        <v>14717</v>
      </c>
    </row>
    <row r="1025" spans="1:2" x14ac:dyDescent="0.25">
      <c r="A1025" s="62">
        <v>14111514</v>
      </c>
      <c r="B1025" s="63" t="s">
        <v>11350</v>
      </c>
    </row>
    <row r="1026" spans="1:2" x14ac:dyDescent="0.25">
      <c r="A1026" s="62">
        <v>14111515</v>
      </c>
      <c r="B1026" s="63" t="s">
        <v>13909</v>
      </c>
    </row>
    <row r="1027" spans="1:2" x14ac:dyDescent="0.25">
      <c r="A1027" s="62">
        <v>14111516</v>
      </c>
      <c r="B1027" s="63" t="s">
        <v>6176</v>
      </c>
    </row>
    <row r="1028" spans="1:2" x14ac:dyDescent="0.25">
      <c r="A1028" s="62">
        <v>14111518</v>
      </c>
      <c r="B1028" s="63" t="s">
        <v>9215</v>
      </c>
    </row>
    <row r="1029" spans="1:2" x14ac:dyDescent="0.25">
      <c r="A1029" s="62">
        <v>14111519</v>
      </c>
      <c r="B1029" s="63" t="s">
        <v>18470</v>
      </c>
    </row>
    <row r="1030" spans="1:2" x14ac:dyDescent="0.25">
      <c r="A1030" s="62">
        <v>14111520</v>
      </c>
      <c r="B1030" s="63" t="s">
        <v>15266</v>
      </c>
    </row>
    <row r="1031" spans="1:2" x14ac:dyDescent="0.25">
      <c r="A1031" s="62">
        <v>14111523</v>
      </c>
      <c r="B1031" s="63" t="s">
        <v>3349</v>
      </c>
    </row>
    <row r="1032" spans="1:2" x14ac:dyDescent="0.25">
      <c r="A1032" s="62">
        <v>14111524</v>
      </c>
      <c r="B1032" s="63" t="s">
        <v>18196</v>
      </c>
    </row>
    <row r="1033" spans="1:2" x14ac:dyDescent="0.25">
      <c r="A1033" s="62">
        <v>14111525</v>
      </c>
      <c r="B1033" s="63" t="s">
        <v>16848</v>
      </c>
    </row>
    <row r="1034" spans="1:2" x14ac:dyDescent="0.25">
      <c r="A1034" s="62">
        <v>14111526</v>
      </c>
      <c r="B1034" s="63" t="s">
        <v>12806</v>
      </c>
    </row>
    <row r="1035" spans="1:2" x14ac:dyDescent="0.25">
      <c r="A1035" s="62">
        <v>14111527</v>
      </c>
      <c r="B1035" s="63" t="s">
        <v>10707</v>
      </c>
    </row>
    <row r="1036" spans="1:2" x14ac:dyDescent="0.25">
      <c r="A1036" s="62">
        <v>14111528</v>
      </c>
      <c r="B1036" s="63" t="s">
        <v>15169</v>
      </c>
    </row>
    <row r="1037" spans="1:2" x14ac:dyDescent="0.25">
      <c r="A1037" s="62">
        <v>14111529</v>
      </c>
      <c r="B1037" s="63" t="s">
        <v>6005</v>
      </c>
    </row>
    <row r="1038" spans="1:2" x14ac:dyDescent="0.25">
      <c r="A1038" s="62">
        <v>14111530</v>
      </c>
      <c r="B1038" s="63" t="s">
        <v>8632</v>
      </c>
    </row>
    <row r="1039" spans="1:2" x14ac:dyDescent="0.25">
      <c r="A1039" s="62">
        <v>14111531</v>
      </c>
      <c r="B1039" s="63" t="s">
        <v>12167</v>
      </c>
    </row>
    <row r="1040" spans="1:2" x14ac:dyDescent="0.25">
      <c r="A1040" s="62">
        <v>14111532</v>
      </c>
      <c r="B1040" s="63" t="s">
        <v>12228</v>
      </c>
    </row>
    <row r="1041" spans="1:2" x14ac:dyDescent="0.25">
      <c r="A1041" s="62">
        <v>14111533</v>
      </c>
      <c r="B1041" s="63" t="s">
        <v>3245</v>
      </c>
    </row>
    <row r="1042" spans="1:2" x14ac:dyDescent="0.25">
      <c r="A1042" s="62">
        <v>14111534</v>
      </c>
      <c r="B1042" s="63" t="s">
        <v>17813</v>
      </c>
    </row>
    <row r="1043" spans="1:2" x14ac:dyDescent="0.25">
      <c r="A1043" s="62">
        <v>14111535</v>
      </c>
      <c r="B1043" s="63" t="s">
        <v>18824</v>
      </c>
    </row>
    <row r="1044" spans="1:2" x14ac:dyDescent="0.25">
      <c r="A1044" s="62">
        <v>14111536</v>
      </c>
      <c r="B1044" s="63" t="s">
        <v>6418</v>
      </c>
    </row>
    <row r="1045" spans="1:2" x14ac:dyDescent="0.25">
      <c r="A1045" s="62">
        <v>14111537</v>
      </c>
      <c r="B1045" s="63" t="s">
        <v>18308</v>
      </c>
    </row>
    <row r="1046" spans="1:2" x14ac:dyDescent="0.25">
      <c r="A1046" s="62">
        <v>14111601</v>
      </c>
      <c r="B1046" s="63" t="s">
        <v>8514</v>
      </c>
    </row>
    <row r="1047" spans="1:2" x14ac:dyDescent="0.25">
      <c r="A1047" s="62">
        <v>14111604</v>
      </c>
      <c r="B1047" s="63" t="s">
        <v>4357</v>
      </c>
    </row>
    <row r="1048" spans="1:2" x14ac:dyDescent="0.25">
      <c r="A1048" s="62">
        <v>14111605</v>
      </c>
      <c r="B1048" s="63" t="s">
        <v>11365</v>
      </c>
    </row>
    <row r="1049" spans="1:2" x14ac:dyDescent="0.25">
      <c r="A1049" s="62">
        <v>14111606</v>
      </c>
      <c r="B1049" s="63" t="s">
        <v>4097</v>
      </c>
    </row>
    <row r="1050" spans="1:2" x14ac:dyDescent="0.25">
      <c r="A1050" s="62">
        <v>14111607</v>
      </c>
      <c r="B1050" s="63" t="s">
        <v>9995</v>
      </c>
    </row>
    <row r="1051" spans="1:2" x14ac:dyDescent="0.25">
      <c r="A1051" s="62">
        <v>14111608</v>
      </c>
      <c r="B1051" s="63" t="s">
        <v>11863</v>
      </c>
    </row>
    <row r="1052" spans="1:2" x14ac:dyDescent="0.25">
      <c r="A1052" s="62">
        <v>14111609</v>
      </c>
      <c r="B1052" s="63" t="s">
        <v>10928</v>
      </c>
    </row>
    <row r="1053" spans="1:2" x14ac:dyDescent="0.25">
      <c r="A1053" s="62">
        <v>14111610</v>
      </c>
      <c r="B1053" s="63" t="s">
        <v>13929</v>
      </c>
    </row>
    <row r="1054" spans="1:2" x14ac:dyDescent="0.25">
      <c r="A1054" s="62">
        <v>14111611</v>
      </c>
      <c r="B1054" s="63" t="s">
        <v>2033</v>
      </c>
    </row>
    <row r="1055" spans="1:2" x14ac:dyDescent="0.25">
      <c r="A1055" s="62">
        <v>14111613</v>
      </c>
      <c r="B1055" s="63" t="s">
        <v>3517</v>
      </c>
    </row>
    <row r="1056" spans="1:2" x14ac:dyDescent="0.25">
      <c r="A1056" s="62">
        <v>14111614</v>
      </c>
      <c r="B1056" s="63" t="s">
        <v>10585</v>
      </c>
    </row>
    <row r="1057" spans="1:2" x14ac:dyDescent="0.25">
      <c r="A1057" s="62">
        <v>14111615</v>
      </c>
      <c r="B1057" s="63" t="s">
        <v>371</v>
      </c>
    </row>
    <row r="1058" spans="1:2" x14ac:dyDescent="0.25">
      <c r="A1058" s="62">
        <v>14111616</v>
      </c>
      <c r="B1058" s="63" t="s">
        <v>17983</v>
      </c>
    </row>
    <row r="1059" spans="1:2" x14ac:dyDescent="0.25">
      <c r="A1059" s="62">
        <v>14111701</v>
      </c>
      <c r="B1059" s="63" t="s">
        <v>13059</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14122</v>
      </c>
    </row>
    <row r="1065" spans="1:2" x14ac:dyDescent="0.25">
      <c r="A1065" s="62">
        <v>14111801</v>
      </c>
      <c r="B1065" s="63" t="s">
        <v>11532</v>
      </c>
    </row>
    <row r="1066" spans="1:2" x14ac:dyDescent="0.25">
      <c r="A1066" s="62">
        <v>14111802</v>
      </c>
      <c r="B1066" s="63" t="s">
        <v>5546</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18037</v>
      </c>
    </row>
    <row r="1071" spans="1:2" x14ac:dyDescent="0.25">
      <c r="A1071" s="62">
        <v>14111807</v>
      </c>
      <c r="B1071" s="63" t="s">
        <v>12066</v>
      </c>
    </row>
    <row r="1072" spans="1:2" x14ac:dyDescent="0.25">
      <c r="A1072" s="62">
        <v>14111808</v>
      </c>
      <c r="B1072" s="63" t="s">
        <v>17413</v>
      </c>
    </row>
    <row r="1073" spans="1:2" x14ac:dyDescent="0.25">
      <c r="A1073" s="62">
        <v>14111809</v>
      </c>
      <c r="B1073" s="63" t="s">
        <v>14893</v>
      </c>
    </row>
    <row r="1074" spans="1:2" x14ac:dyDescent="0.25">
      <c r="A1074" s="62">
        <v>14111810</v>
      </c>
      <c r="B1074" s="63" t="s">
        <v>12369</v>
      </c>
    </row>
    <row r="1075" spans="1:2" x14ac:dyDescent="0.25">
      <c r="A1075" s="62">
        <v>14111811</v>
      </c>
      <c r="B1075" s="63" t="s">
        <v>18108</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16417</v>
      </c>
    </row>
    <row r="1080" spans="1:2" x14ac:dyDescent="0.25">
      <c r="A1080" s="62">
        <v>14111816</v>
      </c>
      <c r="B1080" s="63" t="s">
        <v>14659</v>
      </c>
    </row>
    <row r="1081" spans="1:2" x14ac:dyDescent="0.25">
      <c r="A1081" s="62">
        <v>14111817</v>
      </c>
      <c r="B1081" s="63" t="s">
        <v>18214</v>
      </c>
    </row>
    <row r="1082" spans="1:2" x14ac:dyDescent="0.25">
      <c r="A1082" s="62">
        <v>14121501</v>
      </c>
      <c r="B1082" s="63" t="s">
        <v>13022</v>
      </c>
    </row>
    <row r="1083" spans="1:2" x14ac:dyDescent="0.25">
      <c r="A1083" s="62">
        <v>14121502</v>
      </c>
      <c r="B1083" s="63" t="s">
        <v>2346</v>
      </c>
    </row>
    <row r="1084" spans="1:2" x14ac:dyDescent="0.25">
      <c r="A1084" s="62">
        <v>14121503</v>
      </c>
      <c r="B1084" s="63" t="s">
        <v>8079</v>
      </c>
    </row>
    <row r="1085" spans="1:2" x14ac:dyDescent="0.25">
      <c r="A1085" s="62">
        <v>14121504</v>
      </c>
      <c r="B1085" s="63" t="s">
        <v>11349</v>
      </c>
    </row>
    <row r="1086" spans="1:2" x14ac:dyDescent="0.25">
      <c r="A1086" s="62">
        <v>14121505</v>
      </c>
      <c r="B1086" s="63" t="s">
        <v>13606</v>
      </c>
    </row>
    <row r="1087" spans="1:2" x14ac:dyDescent="0.25">
      <c r="A1087" s="62">
        <v>14121601</v>
      </c>
      <c r="B1087" s="63" t="s">
        <v>15133</v>
      </c>
    </row>
    <row r="1088" spans="1:2" x14ac:dyDescent="0.25">
      <c r="A1088" s="62">
        <v>14121602</v>
      </c>
      <c r="B1088" s="63" t="s">
        <v>11236</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5067</v>
      </c>
    </row>
    <row r="1093" spans="1:2" x14ac:dyDescent="0.25">
      <c r="A1093" s="62">
        <v>14121702</v>
      </c>
      <c r="B1093" s="63" t="s">
        <v>14016</v>
      </c>
    </row>
    <row r="1094" spans="1:2" x14ac:dyDescent="0.25">
      <c r="A1094" s="62">
        <v>14121801</v>
      </c>
      <c r="B1094" s="63" t="s">
        <v>8131</v>
      </c>
    </row>
    <row r="1095" spans="1:2" x14ac:dyDescent="0.25">
      <c r="A1095" s="62">
        <v>14121802</v>
      </c>
      <c r="B1095" s="63" t="s">
        <v>9177</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5756</v>
      </c>
    </row>
    <row r="1101" spans="1:2" x14ac:dyDescent="0.25">
      <c r="A1101" s="62">
        <v>14121808</v>
      </c>
      <c r="B1101" s="63" t="s">
        <v>7395</v>
      </c>
    </row>
    <row r="1102" spans="1:2" x14ac:dyDescent="0.25">
      <c r="A1102" s="62">
        <v>14121809</v>
      </c>
      <c r="B1102" s="63" t="s">
        <v>3944</v>
      </c>
    </row>
    <row r="1103" spans="1:2" x14ac:dyDescent="0.25">
      <c r="A1103" s="62">
        <v>14121810</v>
      </c>
      <c r="B1103" s="63" t="s">
        <v>3417</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14424</v>
      </c>
    </row>
    <row r="1110" spans="1:2" x14ac:dyDescent="0.25">
      <c r="A1110" s="62">
        <v>14121905</v>
      </c>
      <c r="B1110" s="63" t="s">
        <v>13002</v>
      </c>
    </row>
    <row r="1111" spans="1:2" x14ac:dyDescent="0.25">
      <c r="A1111" s="62">
        <v>14122101</v>
      </c>
      <c r="B1111" s="63" t="s">
        <v>1603</v>
      </c>
    </row>
    <row r="1112" spans="1:2" x14ac:dyDescent="0.25">
      <c r="A1112" s="62">
        <v>14122102</v>
      </c>
      <c r="B1112" s="63" t="s">
        <v>3810</v>
      </c>
    </row>
    <row r="1113" spans="1:2" x14ac:dyDescent="0.25">
      <c r="A1113" s="62">
        <v>14122103</v>
      </c>
      <c r="B1113" s="63" t="s">
        <v>14591</v>
      </c>
    </row>
    <row r="1114" spans="1:2" x14ac:dyDescent="0.25">
      <c r="A1114" s="62">
        <v>14122104</v>
      </c>
      <c r="B1114" s="63" t="s">
        <v>10205</v>
      </c>
    </row>
    <row r="1115" spans="1:2" x14ac:dyDescent="0.25">
      <c r="A1115" s="62">
        <v>14122105</v>
      </c>
      <c r="B1115" s="63" t="s">
        <v>16643</v>
      </c>
    </row>
    <row r="1116" spans="1:2" x14ac:dyDescent="0.25">
      <c r="A1116" s="62">
        <v>14122106</v>
      </c>
      <c r="B1116" s="63" t="s">
        <v>14077</v>
      </c>
    </row>
    <row r="1117" spans="1:2" x14ac:dyDescent="0.25">
      <c r="A1117" s="62">
        <v>14122201</v>
      </c>
      <c r="B1117" s="63" t="s">
        <v>10290</v>
      </c>
    </row>
    <row r="1118" spans="1:2" x14ac:dyDescent="0.25">
      <c r="A1118" s="62">
        <v>15101502</v>
      </c>
      <c r="B1118" s="63" t="s">
        <v>14299</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12683</v>
      </c>
    </row>
    <row r="1124" spans="1:2" x14ac:dyDescent="0.25">
      <c r="A1124" s="62">
        <v>15101508</v>
      </c>
      <c r="B1124" s="63" t="s">
        <v>13261</v>
      </c>
    </row>
    <row r="1125" spans="1:2" x14ac:dyDescent="0.25">
      <c r="A1125" s="62">
        <v>15101509</v>
      </c>
      <c r="B1125" s="63" t="s">
        <v>16131</v>
      </c>
    </row>
    <row r="1126" spans="1:2" x14ac:dyDescent="0.25">
      <c r="A1126" s="62">
        <v>15101510</v>
      </c>
      <c r="B1126" s="63" t="s">
        <v>17554</v>
      </c>
    </row>
    <row r="1127" spans="1:2" x14ac:dyDescent="0.25">
      <c r="A1127" s="62">
        <v>15101601</v>
      </c>
      <c r="B1127" s="63" t="s">
        <v>7133</v>
      </c>
    </row>
    <row r="1128" spans="1:2" x14ac:dyDescent="0.25">
      <c r="A1128" s="62">
        <v>15101602</v>
      </c>
      <c r="B1128" s="63" t="s">
        <v>12733</v>
      </c>
    </row>
    <row r="1129" spans="1:2" x14ac:dyDescent="0.25">
      <c r="A1129" s="62">
        <v>15101603</v>
      </c>
      <c r="B1129" s="63" t="s">
        <v>17846</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9230</v>
      </c>
    </row>
    <row r="1134" spans="1:2" x14ac:dyDescent="0.25">
      <c r="A1134" s="62">
        <v>15101608</v>
      </c>
      <c r="B1134" s="63" t="s">
        <v>14702</v>
      </c>
    </row>
    <row r="1135" spans="1:2" x14ac:dyDescent="0.25">
      <c r="A1135" s="62">
        <v>15101701</v>
      </c>
      <c r="B1135" s="63" t="s">
        <v>6775</v>
      </c>
    </row>
    <row r="1136" spans="1:2" x14ac:dyDescent="0.25">
      <c r="A1136" s="62">
        <v>15101702</v>
      </c>
      <c r="B1136" s="63" t="s">
        <v>17278</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10406</v>
      </c>
    </row>
    <row r="1142" spans="1:2" x14ac:dyDescent="0.25">
      <c r="A1142" s="62">
        <v>15111506</v>
      </c>
      <c r="B1142" s="63" t="s">
        <v>18209</v>
      </c>
    </row>
    <row r="1143" spans="1:2" x14ac:dyDescent="0.25">
      <c r="A1143" s="62">
        <v>15111507</v>
      </c>
      <c r="B1143" s="63" t="s">
        <v>11869</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13130</v>
      </c>
    </row>
    <row r="1149" spans="1:2" x14ac:dyDescent="0.25">
      <c r="A1149" s="62">
        <v>15121501</v>
      </c>
      <c r="B1149" s="63" t="s">
        <v>9043</v>
      </c>
    </row>
    <row r="1150" spans="1:2" x14ac:dyDescent="0.25">
      <c r="A1150" s="62">
        <v>15121502</v>
      </c>
      <c r="B1150" s="63" t="s">
        <v>16076</v>
      </c>
    </row>
    <row r="1151" spans="1:2" x14ac:dyDescent="0.25">
      <c r="A1151" s="62">
        <v>15121503</v>
      </c>
      <c r="B1151" s="63" t="s">
        <v>10862</v>
      </c>
    </row>
    <row r="1152" spans="1:2" x14ac:dyDescent="0.25">
      <c r="A1152" s="62">
        <v>15121504</v>
      </c>
      <c r="B1152" s="63" t="s">
        <v>13460</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16224</v>
      </c>
    </row>
    <row r="1160" spans="1:2" x14ac:dyDescent="0.25">
      <c r="A1160" s="62">
        <v>15121514</v>
      </c>
      <c r="B1160" s="63" t="s">
        <v>4009</v>
      </c>
    </row>
    <row r="1161" spans="1:2" x14ac:dyDescent="0.25">
      <c r="A1161" s="62">
        <v>15121515</v>
      </c>
      <c r="B1161" s="63" t="s">
        <v>16876</v>
      </c>
    </row>
    <row r="1162" spans="1:2" x14ac:dyDescent="0.25">
      <c r="A1162" s="62">
        <v>15121516</v>
      </c>
      <c r="B1162" s="63" t="s">
        <v>11100</v>
      </c>
    </row>
    <row r="1163" spans="1:2" x14ac:dyDescent="0.25">
      <c r="A1163" s="62">
        <v>15121517</v>
      </c>
      <c r="B1163" s="63" t="s">
        <v>13294</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16962</v>
      </c>
    </row>
    <row r="1170" spans="1:2" x14ac:dyDescent="0.25">
      <c r="A1170" s="62">
        <v>15121524</v>
      </c>
      <c r="B1170" s="63" t="s">
        <v>4695</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5351</v>
      </c>
    </row>
    <row r="1179" spans="1:2" x14ac:dyDescent="0.25">
      <c r="A1179" s="62">
        <v>15121806</v>
      </c>
      <c r="B1179" s="63" t="s">
        <v>7383</v>
      </c>
    </row>
    <row r="1180" spans="1:2" x14ac:dyDescent="0.25">
      <c r="A1180" s="62">
        <v>15121901</v>
      </c>
      <c r="B1180" s="63" t="s">
        <v>5549</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11004</v>
      </c>
    </row>
    <row r="1187" spans="1:2" x14ac:dyDescent="0.25">
      <c r="A1187" s="62">
        <v>15131505</v>
      </c>
      <c r="B1187" s="63" t="s">
        <v>15621</v>
      </c>
    </row>
    <row r="1188" spans="1:2" x14ac:dyDescent="0.25">
      <c r="A1188" s="62">
        <v>15131506</v>
      </c>
      <c r="B1188" s="63" t="s">
        <v>17895</v>
      </c>
    </row>
    <row r="1189" spans="1:2" x14ac:dyDescent="0.25">
      <c r="A1189" s="62">
        <v>15131601</v>
      </c>
      <c r="B1189" s="63" t="s">
        <v>12911</v>
      </c>
    </row>
    <row r="1190" spans="1:2" x14ac:dyDescent="0.25">
      <c r="A1190" s="62">
        <v>20101501</v>
      </c>
      <c r="B1190" s="63" t="s">
        <v>15954</v>
      </c>
    </row>
    <row r="1191" spans="1:2" x14ac:dyDescent="0.25">
      <c r="A1191" s="62">
        <v>20101502</v>
      </c>
      <c r="B1191" s="63" t="s">
        <v>7354</v>
      </c>
    </row>
    <row r="1192" spans="1:2" x14ac:dyDescent="0.25">
      <c r="A1192" s="62">
        <v>20101503</v>
      </c>
      <c r="B1192" s="63" t="s">
        <v>9710</v>
      </c>
    </row>
    <row r="1193" spans="1:2" x14ac:dyDescent="0.25">
      <c r="A1193" s="62">
        <v>20101504</v>
      </c>
      <c r="B1193" s="63" t="s">
        <v>17129</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18796</v>
      </c>
    </row>
    <row r="1198" spans="1:2" x14ac:dyDescent="0.25">
      <c r="A1198" s="62">
        <v>20101702</v>
      </c>
      <c r="B1198" s="63" t="s">
        <v>5715</v>
      </c>
    </row>
    <row r="1199" spans="1:2" x14ac:dyDescent="0.25">
      <c r="A1199" s="62">
        <v>20101703</v>
      </c>
      <c r="B1199" s="63" t="s">
        <v>18028</v>
      </c>
    </row>
    <row r="1200" spans="1:2" x14ac:dyDescent="0.25">
      <c r="A1200" s="62">
        <v>20101704</v>
      </c>
      <c r="B1200" s="63" t="s">
        <v>17392</v>
      </c>
    </row>
    <row r="1201" spans="1:2" x14ac:dyDescent="0.25">
      <c r="A1201" s="62">
        <v>20101705</v>
      </c>
      <c r="B1201" s="63" t="s">
        <v>8147</v>
      </c>
    </row>
    <row r="1202" spans="1:2" x14ac:dyDescent="0.25">
      <c r="A1202" s="62">
        <v>20101706</v>
      </c>
      <c r="B1202" s="63" t="s">
        <v>3430</v>
      </c>
    </row>
    <row r="1203" spans="1:2" x14ac:dyDescent="0.25">
      <c r="A1203" s="62">
        <v>20101707</v>
      </c>
      <c r="B1203" s="63" t="s">
        <v>2721</v>
      </c>
    </row>
    <row r="1204" spans="1:2" x14ac:dyDescent="0.25">
      <c r="A1204" s="62">
        <v>20101708</v>
      </c>
      <c r="B1204" s="63" t="s">
        <v>13248</v>
      </c>
    </row>
    <row r="1205" spans="1:2" x14ac:dyDescent="0.25">
      <c r="A1205" s="62">
        <v>20101709</v>
      </c>
      <c r="B1205" s="63" t="s">
        <v>7575</v>
      </c>
    </row>
    <row r="1206" spans="1:2" x14ac:dyDescent="0.25">
      <c r="A1206" s="62">
        <v>20101710</v>
      </c>
      <c r="B1206" s="63" t="s">
        <v>10085</v>
      </c>
    </row>
    <row r="1207" spans="1:2" x14ac:dyDescent="0.25">
      <c r="A1207" s="62">
        <v>20101711</v>
      </c>
      <c r="B1207" s="63" t="s">
        <v>1646</v>
      </c>
    </row>
    <row r="1208" spans="1:2" x14ac:dyDescent="0.25">
      <c r="A1208" s="62">
        <v>20101712</v>
      </c>
      <c r="B1208" s="63" t="s">
        <v>10547</v>
      </c>
    </row>
    <row r="1209" spans="1:2" x14ac:dyDescent="0.25">
      <c r="A1209" s="62">
        <v>20101713</v>
      </c>
      <c r="B1209" s="63" t="s">
        <v>2412</v>
      </c>
    </row>
    <row r="1210" spans="1:2" x14ac:dyDescent="0.25">
      <c r="A1210" s="62">
        <v>20101714</v>
      </c>
      <c r="B1210" s="63" t="s">
        <v>17836</v>
      </c>
    </row>
    <row r="1211" spans="1:2" x14ac:dyDescent="0.25">
      <c r="A1211" s="62">
        <v>20101801</v>
      </c>
      <c r="B1211" s="63" t="s">
        <v>14420</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10291</v>
      </c>
    </row>
    <row r="1216" spans="1:2" x14ac:dyDescent="0.25">
      <c r="A1216" s="62">
        <v>20101901</v>
      </c>
      <c r="B1216" s="63" t="s">
        <v>4517</v>
      </c>
    </row>
    <row r="1217" spans="1:2" x14ac:dyDescent="0.25">
      <c r="A1217" s="62">
        <v>20101902</v>
      </c>
      <c r="B1217" s="63" t="s">
        <v>14579</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17031</v>
      </c>
    </row>
    <row r="1222" spans="1:2" x14ac:dyDescent="0.25">
      <c r="A1222" s="62">
        <v>20102004</v>
      </c>
      <c r="B1222" s="63" t="s">
        <v>18152</v>
      </c>
    </row>
    <row r="1223" spans="1:2" x14ac:dyDescent="0.25">
      <c r="A1223" s="62">
        <v>20102005</v>
      </c>
      <c r="B1223" s="63" t="s">
        <v>9619</v>
      </c>
    </row>
    <row r="1224" spans="1:2" x14ac:dyDescent="0.25">
      <c r="A1224" s="62">
        <v>20102006</v>
      </c>
      <c r="B1224" s="63" t="s">
        <v>17982</v>
      </c>
    </row>
    <row r="1225" spans="1:2" x14ac:dyDescent="0.25">
      <c r="A1225" s="62">
        <v>20102007</v>
      </c>
      <c r="B1225" s="63" t="s">
        <v>3179</v>
      </c>
    </row>
    <row r="1226" spans="1:2" x14ac:dyDescent="0.25">
      <c r="A1226" s="62">
        <v>20102008</v>
      </c>
      <c r="B1226" s="63" t="s">
        <v>10273</v>
      </c>
    </row>
    <row r="1227" spans="1:2" x14ac:dyDescent="0.25">
      <c r="A1227" s="62">
        <v>20102101</v>
      </c>
      <c r="B1227" s="63" t="s">
        <v>15815</v>
      </c>
    </row>
    <row r="1228" spans="1:2" x14ac:dyDescent="0.25">
      <c r="A1228" s="62">
        <v>20102102</v>
      </c>
      <c r="B1228" s="63" t="s">
        <v>11951</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12979</v>
      </c>
    </row>
    <row r="1233" spans="1:2" x14ac:dyDescent="0.25">
      <c r="A1233" s="62">
        <v>20102203</v>
      </c>
      <c r="B1233" s="63" t="s">
        <v>9937</v>
      </c>
    </row>
    <row r="1234" spans="1:2" x14ac:dyDescent="0.25">
      <c r="A1234" s="62">
        <v>20102301</v>
      </c>
      <c r="B1234" s="63" t="s">
        <v>16759</v>
      </c>
    </row>
    <row r="1235" spans="1:2" x14ac:dyDescent="0.25">
      <c r="A1235" s="62">
        <v>20102302</v>
      </c>
      <c r="B1235" s="63" t="s">
        <v>9351</v>
      </c>
    </row>
    <row r="1236" spans="1:2" x14ac:dyDescent="0.25">
      <c r="A1236" s="62">
        <v>20102303</v>
      </c>
      <c r="B1236" s="63" t="s">
        <v>9786</v>
      </c>
    </row>
    <row r="1237" spans="1:2" x14ac:dyDescent="0.25">
      <c r="A1237" s="62">
        <v>20102304</v>
      </c>
      <c r="B1237" s="63" t="s">
        <v>14580</v>
      </c>
    </row>
    <row r="1238" spans="1:2" x14ac:dyDescent="0.25">
      <c r="A1238" s="62">
        <v>20102305</v>
      </c>
      <c r="B1238" s="63" t="s">
        <v>7218</v>
      </c>
    </row>
    <row r="1239" spans="1:2" x14ac:dyDescent="0.25">
      <c r="A1239" s="62">
        <v>20102306</v>
      </c>
      <c r="B1239" s="63" t="s">
        <v>18010</v>
      </c>
    </row>
    <row r="1240" spans="1:2" x14ac:dyDescent="0.25">
      <c r="A1240" s="62">
        <v>20102307</v>
      </c>
      <c r="B1240" s="63" t="s">
        <v>16374</v>
      </c>
    </row>
    <row r="1241" spans="1:2" x14ac:dyDescent="0.25">
      <c r="A1241" s="62">
        <v>20111504</v>
      </c>
      <c r="B1241" s="63" t="s">
        <v>5660</v>
      </c>
    </row>
    <row r="1242" spans="1:2" x14ac:dyDescent="0.25">
      <c r="A1242" s="62">
        <v>20111505</v>
      </c>
      <c r="B1242" s="63" t="s">
        <v>8082</v>
      </c>
    </row>
    <row r="1243" spans="1:2" x14ac:dyDescent="0.25">
      <c r="A1243" s="62">
        <v>20111601</v>
      </c>
      <c r="B1243" s="63" t="s">
        <v>18193</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16983</v>
      </c>
    </row>
    <row r="1248" spans="1:2" x14ac:dyDescent="0.25">
      <c r="A1248" s="62">
        <v>20111607</v>
      </c>
      <c r="B1248" s="63" t="s">
        <v>18392</v>
      </c>
    </row>
    <row r="1249" spans="1:2" x14ac:dyDescent="0.25">
      <c r="A1249" s="62">
        <v>20111608</v>
      </c>
      <c r="B1249" s="63" t="s">
        <v>11016</v>
      </c>
    </row>
    <row r="1250" spans="1:2" x14ac:dyDescent="0.25">
      <c r="A1250" s="62">
        <v>20111609</v>
      </c>
      <c r="B1250" s="63" t="s">
        <v>17456</v>
      </c>
    </row>
    <row r="1251" spans="1:2" x14ac:dyDescent="0.25">
      <c r="A1251" s="62">
        <v>20111610</v>
      </c>
      <c r="B1251" s="63" t="s">
        <v>968</v>
      </c>
    </row>
    <row r="1252" spans="1:2" x14ac:dyDescent="0.25">
      <c r="A1252" s="62">
        <v>20111611</v>
      </c>
      <c r="B1252" s="63" t="s">
        <v>10873</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12327</v>
      </c>
    </row>
    <row r="1257" spans="1:2" x14ac:dyDescent="0.25">
      <c r="A1257" s="62">
        <v>20111616</v>
      </c>
      <c r="B1257" s="63" t="s">
        <v>10411</v>
      </c>
    </row>
    <row r="1258" spans="1:2" x14ac:dyDescent="0.25">
      <c r="A1258" s="62">
        <v>20111617</v>
      </c>
      <c r="B1258" s="63" t="s">
        <v>7059</v>
      </c>
    </row>
    <row r="1259" spans="1:2" x14ac:dyDescent="0.25">
      <c r="A1259" s="62">
        <v>20111618</v>
      </c>
      <c r="B1259" s="63" t="s">
        <v>1488</v>
      </c>
    </row>
    <row r="1260" spans="1:2" x14ac:dyDescent="0.25">
      <c r="A1260" s="62">
        <v>20111619</v>
      </c>
      <c r="B1260" s="63" t="s">
        <v>13043</v>
      </c>
    </row>
    <row r="1261" spans="1:2" x14ac:dyDescent="0.25">
      <c r="A1261" s="62">
        <v>20111701</v>
      </c>
      <c r="B1261" s="63" t="s">
        <v>6619</v>
      </c>
    </row>
    <row r="1262" spans="1:2" x14ac:dyDescent="0.25">
      <c r="A1262" s="62">
        <v>20111702</v>
      </c>
      <c r="B1262" s="63" t="s">
        <v>12990</v>
      </c>
    </row>
    <row r="1263" spans="1:2" x14ac:dyDescent="0.25">
      <c r="A1263" s="62">
        <v>20111703</v>
      </c>
      <c r="B1263" s="63" t="s">
        <v>3768</v>
      </c>
    </row>
    <row r="1264" spans="1:2" x14ac:dyDescent="0.25">
      <c r="A1264" s="62">
        <v>20111704</v>
      </c>
      <c r="B1264" s="63" t="s">
        <v>13981</v>
      </c>
    </row>
    <row r="1265" spans="1:2" x14ac:dyDescent="0.25">
      <c r="A1265" s="62">
        <v>20111705</v>
      </c>
      <c r="B1265" s="63" t="s">
        <v>8615</v>
      </c>
    </row>
    <row r="1266" spans="1:2" x14ac:dyDescent="0.25">
      <c r="A1266" s="62">
        <v>20111706</v>
      </c>
      <c r="B1266" s="63" t="s">
        <v>1839</v>
      </c>
    </row>
    <row r="1267" spans="1:2" x14ac:dyDescent="0.25">
      <c r="A1267" s="62">
        <v>20111707</v>
      </c>
      <c r="B1267" s="63" t="s">
        <v>11610</v>
      </c>
    </row>
    <row r="1268" spans="1:2" x14ac:dyDescent="0.25">
      <c r="A1268" s="62">
        <v>20111708</v>
      </c>
      <c r="B1268" s="63" t="s">
        <v>7201</v>
      </c>
    </row>
    <row r="1269" spans="1:2" x14ac:dyDescent="0.25">
      <c r="A1269" s="62">
        <v>20111709</v>
      </c>
      <c r="B1269" s="63" t="s">
        <v>3497</v>
      </c>
    </row>
    <row r="1270" spans="1:2" x14ac:dyDescent="0.25">
      <c r="A1270" s="62">
        <v>20121001</v>
      </c>
      <c r="B1270" s="63" t="s">
        <v>6374</v>
      </c>
    </row>
    <row r="1271" spans="1:2" x14ac:dyDescent="0.25">
      <c r="A1271" s="62">
        <v>20121002</v>
      </c>
      <c r="B1271" s="63" t="s">
        <v>17844</v>
      </c>
    </row>
    <row r="1272" spans="1:2" x14ac:dyDescent="0.25">
      <c r="A1272" s="62">
        <v>20121003</v>
      </c>
      <c r="B1272" s="63" t="s">
        <v>5746</v>
      </c>
    </row>
    <row r="1273" spans="1:2" x14ac:dyDescent="0.25">
      <c r="A1273" s="62">
        <v>20121004</v>
      </c>
      <c r="B1273" s="63" t="s">
        <v>5052</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11456</v>
      </c>
    </row>
    <row r="1279" spans="1:2" x14ac:dyDescent="0.25">
      <c r="A1279" s="62">
        <v>20121010</v>
      </c>
      <c r="B1279" s="63" t="s">
        <v>5106</v>
      </c>
    </row>
    <row r="1280" spans="1:2" x14ac:dyDescent="0.25">
      <c r="A1280" s="62">
        <v>20121011</v>
      </c>
      <c r="B1280" s="63" t="s">
        <v>8474</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7658</v>
      </c>
    </row>
    <row r="1285" spans="1:2" x14ac:dyDescent="0.25">
      <c r="A1285" s="62">
        <v>20121016</v>
      </c>
      <c r="B1285" s="63" t="s">
        <v>13983</v>
      </c>
    </row>
    <row r="1286" spans="1:2" x14ac:dyDescent="0.25">
      <c r="A1286" s="62">
        <v>20121101</v>
      </c>
      <c r="B1286" s="63" t="s">
        <v>9704</v>
      </c>
    </row>
    <row r="1287" spans="1:2" x14ac:dyDescent="0.25">
      <c r="A1287" s="62">
        <v>20121102</v>
      </c>
      <c r="B1287" s="63" t="s">
        <v>13332</v>
      </c>
    </row>
    <row r="1288" spans="1:2" x14ac:dyDescent="0.25">
      <c r="A1288" s="62">
        <v>20121103</v>
      </c>
      <c r="B1288" s="63" t="s">
        <v>2947</v>
      </c>
    </row>
    <row r="1289" spans="1:2" x14ac:dyDescent="0.25">
      <c r="A1289" s="62">
        <v>20121104</v>
      </c>
      <c r="B1289" s="63" t="s">
        <v>9966</v>
      </c>
    </row>
    <row r="1290" spans="1:2" x14ac:dyDescent="0.25">
      <c r="A1290" s="62">
        <v>20121105</v>
      </c>
      <c r="B1290" s="63" t="s">
        <v>11707</v>
      </c>
    </row>
    <row r="1291" spans="1:2" x14ac:dyDescent="0.25">
      <c r="A1291" s="62">
        <v>20121106</v>
      </c>
      <c r="B1291" s="63" t="s">
        <v>16622</v>
      </c>
    </row>
    <row r="1292" spans="1:2" x14ac:dyDescent="0.25">
      <c r="A1292" s="62">
        <v>20121107</v>
      </c>
      <c r="B1292" s="63" t="s">
        <v>6572</v>
      </c>
    </row>
    <row r="1293" spans="1:2" x14ac:dyDescent="0.25">
      <c r="A1293" s="62">
        <v>20121108</v>
      </c>
      <c r="B1293" s="63" t="s">
        <v>4916</v>
      </c>
    </row>
    <row r="1294" spans="1:2" x14ac:dyDescent="0.25">
      <c r="A1294" s="62">
        <v>20121109</v>
      </c>
      <c r="B1294" s="63" t="s">
        <v>7811</v>
      </c>
    </row>
    <row r="1295" spans="1:2" x14ac:dyDescent="0.25">
      <c r="A1295" s="62">
        <v>20121110</v>
      </c>
      <c r="B1295" s="63" t="s">
        <v>16557</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11241</v>
      </c>
    </row>
    <row r="1302" spans="1:2" x14ac:dyDescent="0.25">
      <c r="A1302" s="62">
        <v>20121117</v>
      </c>
      <c r="B1302" s="63" t="s">
        <v>17717</v>
      </c>
    </row>
    <row r="1303" spans="1:2" x14ac:dyDescent="0.25">
      <c r="A1303" s="62">
        <v>20121118</v>
      </c>
      <c r="B1303" s="63" t="s">
        <v>13841</v>
      </c>
    </row>
    <row r="1304" spans="1:2" x14ac:dyDescent="0.25">
      <c r="A1304" s="62">
        <v>20121119</v>
      </c>
      <c r="B1304" s="63" t="s">
        <v>16337</v>
      </c>
    </row>
    <row r="1305" spans="1:2" x14ac:dyDescent="0.25">
      <c r="A1305" s="62">
        <v>20121201</v>
      </c>
      <c r="B1305" s="63" t="s">
        <v>3657</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10332</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7411</v>
      </c>
    </row>
    <row r="1319" spans="1:2" x14ac:dyDescent="0.25">
      <c r="A1319" s="62">
        <v>20121302</v>
      </c>
      <c r="B1319" s="63" t="s">
        <v>16129</v>
      </c>
    </row>
    <row r="1320" spans="1:2" x14ac:dyDescent="0.25">
      <c r="A1320" s="62">
        <v>20121303</v>
      </c>
      <c r="B1320" s="63" t="s">
        <v>18402</v>
      </c>
    </row>
    <row r="1321" spans="1:2" x14ac:dyDescent="0.25">
      <c r="A1321" s="62">
        <v>20121304</v>
      </c>
      <c r="B1321" s="63" t="s">
        <v>14675</v>
      </c>
    </row>
    <row r="1322" spans="1:2" x14ac:dyDescent="0.25">
      <c r="A1322" s="62">
        <v>20121305</v>
      </c>
      <c r="B1322" s="63" t="s">
        <v>7921</v>
      </c>
    </row>
    <row r="1323" spans="1:2" x14ac:dyDescent="0.25">
      <c r="A1323" s="62">
        <v>20121306</v>
      </c>
      <c r="B1323" s="63" t="s">
        <v>11756</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17604</v>
      </c>
    </row>
    <row r="1328" spans="1:2" x14ac:dyDescent="0.25">
      <c r="A1328" s="62">
        <v>20121311</v>
      </c>
      <c r="B1328" s="63" t="s">
        <v>18491</v>
      </c>
    </row>
    <row r="1329" spans="1:2" x14ac:dyDescent="0.25">
      <c r="A1329" s="62">
        <v>20121312</v>
      </c>
      <c r="B1329" s="63" t="s">
        <v>6489</v>
      </c>
    </row>
    <row r="1330" spans="1:2" x14ac:dyDescent="0.25">
      <c r="A1330" s="62">
        <v>20121313</v>
      </c>
      <c r="B1330" s="63" t="s">
        <v>6921</v>
      </c>
    </row>
    <row r="1331" spans="1:2" x14ac:dyDescent="0.25">
      <c r="A1331" s="62">
        <v>20121314</v>
      </c>
      <c r="B1331" s="63" t="s">
        <v>11262</v>
      </c>
    </row>
    <row r="1332" spans="1:2" x14ac:dyDescent="0.25">
      <c r="A1332" s="62">
        <v>20121315</v>
      </c>
      <c r="B1332" s="63" t="s">
        <v>14460</v>
      </c>
    </row>
    <row r="1333" spans="1:2" x14ac:dyDescent="0.25">
      <c r="A1333" s="62">
        <v>20121316</v>
      </c>
      <c r="B1333" s="63" t="s">
        <v>10214</v>
      </c>
    </row>
    <row r="1334" spans="1:2" x14ac:dyDescent="0.25">
      <c r="A1334" s="62">
        <v>20121317</v>
      </c>
      <c r="B1334" s="63" t="s">
        <v>135</v>
      </c>
    </row>
    <row r="1335" spans="1:2" x14ac:dyDescent="0.25">
      <c r="A1335" s="62">
        <v>20121318</v>
      </c>
      <c r="B1335" s="63" t="s">
        <v>12411</v>
      </c>
    </row>
    <row r="1336" spans="1:2" x14ac:dyDescent="0.25">
      <c r="A1336" s="62">
        <v>20121319</v>
      </c>
      <c r="B1336" s="63" t="s">
        <v>2918</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17641</v>
      </c>
    </row>
    <row r="1343" spans="1:2" x14ac:dyDescent="0.25">
      <c r="A1343" s="62">
        <v>20121403</v>
      </c>
      <c r="B1343" s="63" t="s">
        <v>5269</v>
      </c>
    </row>
    <row r="1344" spans="1:2" x14ac:dyDescent="0.25">
      <c r="A1344" s="62">
        <v>20121404</v>
      </c>
      <c r="B1344" s="63" t="s">
        <v>7840</v>
      </c>
    </row>
    <row r="1345" spans="1:2" x14ac:dyDescent="0.25">
      <c r="A1345" s="62">
        <v>20121405</v>
      </c>
      <c r="B1345" s="63" t="s">
        <v>5492</v>
      </c>
    </row>
    <row r="1346" spans="1:2" x14ac:dyDescent="0.25">
      <c r="A1346" s="62">
        <v>20121406</v>
      </c>
      <c r="B1346" s="63" t="s">
        <v>12858</v>
      </c>
    </row>
    <row r="1347" spans="1:2" x14ac:dyDescent="0.25">
      <c r="A1347" s="62">
        <v>20121407</v>
      </c>
      <c r="B1347" s="63" t="s">
        <v>18231</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15886</v>
      </c>
    </row>
    <row r="1352" spans="1:2" x14ac:dyDescent="0.25">
      <c r="A1352" s="62">
        <v>20121412</v>
      </c>
      <c r="B1352" s="63" t="s">
        <v>11407</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5720</v>
      </c>
    </row>
    <row r="1360" spans="1:2" x14ac:dyDescent="0.25">
      <c r="A1360" s="62">
        <v>20121420</v>
      </c>
      <c r="B1360" s="63" t="s">
        <v>11042</v>
      </c>
    </row>
    <row r="1361" spans="1:2" x14ac:dyDescent="0.25">
      <c r="A1361" s="62">
        <v>20121421</v>
      </c>
      <c r="B1361" s="63" t="s">
        <v>9919</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11528</v>
      </c>
    </row>
    <row r="1370" spans="1:2" x14ac:dyDescent="0.25">
      <c r="A1370" s="62">
        <v>20121501</v>
      </c>
      <c r="B1370" s="63" t="s">
        <v>16473</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9866</v>
      </c>
    </row>
    <row r="1376" spans="1:2" x14ac:dyDescent="0.25">
      <c r="A1376" s="62">
        <v>20121507</v>
      </c>
      <c r="B1376" s="63" t="s">
        <v>14567</v>
      </c>
    </row>
    <row r="1377" spans="1:2" x14ac:dyDescent="0.25">
      <c r="A1377" s="62">
        <v>20121508</v>
      </c>
      <c r="B1377" s="63" t="s">
        <v>16675</v>
      </c>
    </row>
    <row r="1378" spans="1:2" x14ac:dyDescent="0.25">
      <c r="A1378" s="62">
        <v>20121509</v>
      </c>
      <c r="B1378" s="63" t="s">
        <v>13019</v>
      </c>
    </row>
    <row r="1379" spans="1:2" x14ac:dyDescent="0.25">
      <c r="A1379" s="62">
        <v>20121510</v>
      </c>
      <c r="B1379" s="63" t="s">
        <v>6837</v>
      </c>
    </row>
    <row r="1380" spans="1:2" x14ac:dyDescent="0.25">
      <c r="A1380" s="62">
        <v>20121511</v>
      </c>
      <c r="B1380" s="63" t="s">
        <v>8762</v>
      </c>
    </row>
    <row r="1381" spans="1:2" x14ac:dyDescent="0.25">
      <c r="A1381" s="62">
        <v>20121512</v>
      </c>
      <c r="B1381" s="63" t="s">
        <v>16169</v>
      </c>
    </row>
    <row r="1382" spans="1:2" x14ac:dyDescent="0.25">
      <c r="A1382" s="62">
        <v>20121513</v>
      </c>
      <c r="B1382" s="63" t="s">
        <v>10789</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6402</v>
      </c>
    </row>
    <row r="1387" spans="1:2" x14ac:dyDescent="0.25">
      <c r="A1387" s="62">
        <v>20121602</v>
      </c>
      <c r="B1387" s="63" t="s">
        <v>4835</v>
      </c>
    </row>
    <row r="1388" spans="1:2" x14ac:dyDescent="0.25">
      <c r="A1388" s="62">
        <v>20121603</v>
      </c>
      <c r="B1388" s="63" t="s">
        <v>14495</v>
      </c>
    </row>
    <row r="1389" spans="1:2" x14ac:dyDescent="0.25">
      <c r="A1389" s="62">
        <v>20121604</v>
      </c>
      <c r="B1389" s="63" t="s">
        <v>7572</v>
      </c>
    </row>
    <row r="1390" spans="1:2" x14ac:dyDescent="0.25">
      <c r="A1390" s="62">
        <v>20121605</v>
      </c>
      <c r="B1390" s="63" t="s">
        <v>18556</v>
      </c>
    </row>
    <row r="1391" spans="1:2" x14ac:dyDescent="0.25">
      <c r="A1391" s="62">
        <v>20121606</v>
      </c>
      <c r="B1391" s="63" t="s">
        <v>3171</v>
      </c>
    </row>
    <row r="1392" spans="1:2" x14ac:dyDescent="0.25">
      <c r="A1392" s="62">
        <v>20121607</v>
      </c>
      <c r="B1392" s="63" t="s">
        <v>13086</v>
      </c>
    </row>
    <row r="1393" spans="1:2" x14ac:dyDescent="0.25">
      <c r="A1393" s="62">
        <v>20121701</v>
      </c>
      <c r="B1393" s="63" t="s">
        <v>10711</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4499</v>
      </c>
    </row>
    <row r="1398" spans="1:2" x14ac:dyDescent="0.25">
      <c r="A1398" s="62">
        <v>20121706</v>
      </c>
      <c r="B1398" s="63" t="s">
        <v>13819</v>
      </c>
    </row>
    <row r="1399" spans="1:2" x14ac:dyDescent="0.25">
      <c r="A1399" s="62">
        <v>20121707</v>
      </c>
      <c r="B1399" s="63" t="s">
        <v>5077</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13997</v>
      </c>
    </row>
    <row r="1404" spans="1:2" x14ac:dyDescent="0.25">
      <c r="A1404" s="62">
        <v>20121804</v>
      </c>
      <c r="B1404" s="63" t="s">
        <v>383</v>
      </c>
    </row>
    <row r="1405" spans="1:2" x14ac:dyDescent="0.25">
      <c r="A1405" s="62">
        <v>20121805</v>
      </c>
      <c r="B1405" s="63" t="s">
        <v>11636</v>
      </c>
    </row>
    <row r="1406" spans="1:2" x14ac:dyDescent="0.25">
      <c r="A1406" s="62">
        <v>20121901</v>
      </c>
      <c r="B1406" s="63" t="s">
        <v>18427</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15722</v>
      </c>
    </row>
    <row r="1412" spans="1:2" x14ac:dyDescent="0.25">
      <c r="A1412" s="62">
        <v>20121907</v>
      </c>
      <c r="B1412" s="63" t="s">
        <v>18441</v>
      </c>
    </row>
    <row r="1413" spans="1:2" x14ac:dyDescent="0.25">
      <c r="A1413" s="62">
        <v>20121908</v>
      </c>
      <c r="B1413" s="63" t="s">
        <v>12210</v>
      </c>
    </row>
    <row r="1414" spans="1:2" x14ac:dyDescent="0.25">
      <c r="A1414" s="62">
        <v>20121909</v>
      </c>
      <c r="B1414" s="63" t="s">
        <v>13616</v>
      </c>
    </row>
    <row r="1415" spans="1:2" x14ac:dyDescent="0.25">
      <c r="A1415" s="62">
        <v>20121910</v>
      </c>
      <c r="B1415" s="63" t="s">
        <v>12137</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12286</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7917</v>
      </c>
    </row>
    <row r="1431" spans="1:2" x14ac:dyDescent="0.25">
      <c r="A1431" s="62">
        <v>20122106</v>
      </c>
      <c r="B1431" s="63" t="s">
        <v>13817</v>
      </c>
    </row>
    <row r="1432" spans="1:2" x14ac:dyDescent="0.25">
      <c r="A1432" s="62">
        <v>20122107</v>
      </c>
      <c r="B1432" s="63" t="s">
        <v>629</v>
      </c>
    </row>
    <row r="1433" spans="1:2" x14ac:dyDescent="0.25">
      <c r="A1433" s="62">
        <v>20122108</v>
      </c>
      <c r="B1433" s="63" t="s">
        <v>9942</v>
      </c>
    </row>
    <row r="1434" spans="1:2" x14ac:dyDescent="0.25">
      <c r="A1434" s="62">
        <v>20122109</v>
      </c>
      <c r="B1434" s="63" t="s">
        <v>10517</v>
      </c>
    </row>
    <row r="1435" spans="1:2" x14ac:dyDescent="0.25">
      <c r="A1435" s="62">
        <v>20122110</v>
      </c>
      <c r="B1435" s="63" t="s">
        <v>8449</v>
      </c>
    </row>
    <row r="1436" spans="1:2" x14ac:dyDescent="0.25">
      <c r="A1436" s="62">
        <v>20122111</v>
      </c>
      <c r="B1436" s="63" t="s">
        <v>1230</v>
      </c>
    </row>
    <row r="1437" spans="1:2" x14ac:dyDescent="0.25">
      <c r="A1437" s="62">
        <v>20122112</v>
      </c>
      <c r="B1437" s="63" t="s">
        <v>15326</v>
      </c>
    </row>
    <row r="1438" spans="1:2" x14ac:dyDescent="0.25">
      <c r="A1438" s="62">
        <v>20122113</v>
      </c>
      <c r="B1438" s="63" t="s">
        <v>7677</v>
      </c>
    </row>
    <row r="1439" spans="1:2" x14ac:dyDescent="0.25">
      <c r="A1439" s="62">
        <v>20122114</v>
      </c>
      <c r="B1439" s="63" t="s">
        <v>7953</v>
      </c>
    </row>
    <row r="1440" spans="1:2" x14ac:dyDescent="0.25">
      <c r="A1440" s="62">
        <v>20122115</v>
      </c>
      <c r="B1440" s="63" t="s">
        <v>17492</v>
      </c>
    </row>
    <row r="1441" spans="1:2" x14ac:dyDescent="0.25">
      <c r="A1441" s="62">
        <v>20122201</v>
      </c>
      <c r="B1441" s="63" t="s">
        <v>2169</v>
      </c>
    </row>
    <row r="1442" spans="1:2" x14ac:dyDescent="0.25">
      <c r="A1442" s="62">
        <v>20122202</v>
      </c>
      <c r="B1442" s="63" t="s">
        <v>5922</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12557</v>
      </c>
    </row>
    <row r="1449" spans="1:2" x14ac:dyDescent="0.25">
      <c r="A1449" s="62">
        <v>20122209</v>
      </c>
      <c r="B1449" s="63" t="s">
        <v>3674</v>
      </c>
    </row>
    <row r="1450" spans="1:2" x14ac:dyDescent="0.25">
      <c r="A1450" s="62">
        <v>20122210</v>
      </c>
      <c r="B1450" s="63" t="s">
        <v>13586</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8664</v>
      </c>
    </row>
    <row r="1457" spans="1:2" x14ac:dyDescent="0.25">
      <c r="A1457" s="62">
        <v>20122301</v>
      </c>
      <c r="B1457" s="63" t="s">
        <v>10795</v>
      </c>
    </row>
    <row r="1458" spans="1:2" x14ac:dyDescent="0.25">
      <c r="A1458" s="62">
        <v>20122302</v>
      </c>
      <c r="B1458" s="63" t="s">
        <v>18340</v>
      </c>
    </row>
    <row r="1459" spans="1:2" x14ac:dyDescent="0.25">
      <c r="A1459" s="62">
        <v>20122303</v>
      </c>
      <c r="B1459" s="63" t="s">
        <v>13515</v>
      </c>
    </row>
    <row r="1460" spans="1:2" x14ac:dyDescent="0.25">
      <c r="A1460" s="62">
        <v>20122304</v>
      </c>
      <c r="B1460" s="63" t="s">
        <v>4618</v>
      </c>
    </row>
    <row r="1461" spans="1:2" x14ac:dyDescent="0.25">
      <c r="A1461" s="62">
        <v>20122305</v>
      </c>
      <c r="B1461" s="63" t="s">
        <v>17086</v>
      </c>
    </row>
    <row r="1462" spans="1:2" x14ac:dyDescent="0.25">
      <c r="A1462" s="62">
        <v>20122306</v>
      </c>
      <c r="B1462" s="63" t="s">
        <v>4172</v>
      </c>
    </row>
    <row r="1463" spans="1:2" x14ac:dyDescent="0.25">
      <c r="A1463" s="62">
        <v>20122307</v>
      </c>
      <c r="B1463" s="63" t="s">
        <v>4915</v>
      </c>
    </row>
    <row r="1464" spans="1:2" x14ac:dyDescent="0.25">
      <c r="A1464" s="62">
        <v>20122308</v>
      </c>
      <c r="B1464" s="63" t="s">
        <v>7673</v>
      </c>
    </row>
    <row r="1465" spans="1:2" x14ac:dyDescent="0.25">
      <c r="A1465" s="62">
        <v>20122309</v>
      </c>
      <c r="B1465" s="63" t="s">
        <v>3146</v>
      </c>
    </row>
    <row r="1466" spans="1:2" x14ac:dyDescent="0.25">
      <c r="A1466" s="62">
        <v>20122310</v>
      </c>
      <c r="B1466" s="63" t="s">
        <v>15390</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14560</v>
      </c>
    </row>
    <row r="1471" spans="1:2" x14ac:dyDescent="0.25">
      <c r="A1471" s="62">
        <v>20122315</v>
      </c>
      <c r="B1471" s="63" t="s">
        <v>9692</v>
      </c>
    </row>
    <row r="1472" spans="1:2" x14ac:dyDescent="0.25">
      <c r="A1472" s="62">
        <v>20122316</v>
      </c>
      <c r="B1472" s="63" t="s">
        <v>5597</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15325</v>
      </c>
    </row>
    <row r="1481" spans="1:2" x14ac:dyDescent="0.25">
      <c r="A1481" s="62">
        <v>20122325</v>
      </c>
      <c r="B1481" s="63" t="s">
        <v>14149</v>
      </c>
    </row>
    <row r="1482" spans="1:2" x14ac:dyDescent="0.25">
      <c r="A1482" s="62">
        <v>20122326</v>
      </c>
      <c r="B1482" s="63" t="s">
        <v>17636</v>
      </c>
    </row>
    <row r="1483" spans="1:2" x14ac:dyDescent="0.25">
      <c r="A1483" s="62">
        <v>20122327</v>
      </c>
      <c r="B1483" s="63" t="s">
        <v>17770</v>
      </c>
    </row>
    <row r="1484" spans="1:2" x14ac:dyDescent="0.25">
      <c r="A1484" s="62">
        <v>20122328</v>
      </c>
      <c r="B1484" s="63" t="s">
        <v>8690</v>
      </c>
    </row>
    <row r="1485" spans="1:2" x14ac:dyDescent="0.25">
      <c r="A1485" s="62">
        <v>20122329</v>
      </c>
      <c r="B1485" s="63" t="s">
        <v>13921</v>
      </c>
    </row>
    <row r="1486" spans="1:2" x14ac:dyDescent="0.25">
      <c r="A1486" s="62">
        <v>20122330</v>
      </c>
      <c r="B1486" s="63" t="s">
        <v>17214</v>
      </c>
    </row>
    <row r="1487" spans="1:2" x14ac:dyDescent="0.25">
      <c r="A1487" s="62">
        <v>20122331</v>
      </c>
      <c r="B1487" s="63" t="s">
        <v>15143</v>
      </c>
    </row>
    <row r="1488" spans="1:2" x14ac:dyDescent="0.25">
      <c r="A1488" s="62">
        <v>20122332</v>
      </c>
      <c r="B1488" s="63" t="s">
        <v>11090</v>
      </c>
    </row>
    <row r="1489" spans="1:2" x14ac:dyDescent="0.25">
      <c r="A1489" s="62">
        <v>20122333</v>
      </c>
      <c r="B1489" s="63" t="s">
        <v>16465</v>
      </c>
    </row>
    <row r="1490" spans="1:2" x14ac:dyDescent="0.25">
      <c r="A1490" s="62">
        <v>20122334</v>
      </c>
      <c r="B1490" s="63" t="s">
        <v>2356</v>
      </c>
    </row>
    <row r="1491" spans="1:2" x14ac:dyDescent="0.25">
      <c r="A1491" s="62">
        <v>20122335</v>
      </c>
      <c r="B1491" s="63" t="s">
        <v>5058</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15992</v>
      </c>
    </row>
    <row r="1496" spans="1:2" x14ac:dyDescent="0.25">
      <c r="A1496" s="62">
        <v>20122341</v>
      </c>
      <c r="B1496" s="63" t="s">
        <v>17339</v>
      </c>
    </row>
    <row r="1497" spans="1:2" x14ac:dyDescent="0.25">
      <c r="A1497" s="62">
        <v>20122342</v>
      </c>
      <c r="B1497" s="63" t="s">
        <v>9028</v>
      </c>
    </row>
    <row r="1498" spans="1:2" x14ac:dyDescent="0.25">
      <c r="A1498" s="62">
        <v>20122343</v>
      </c>
      <c r="B1498" s="63" t="s">
        <v>12256</v>
      </c>
    </row>
    <row r="1499" spans="1:2" x14ac:dyDescent="0.25">
      <c r="A1499" s="62">
        <v>20122344</v>
      </c>
      <c r="B1499" s="63" t="s">
        <v>5600</v>
      </c>
    </row>
    <row r="1500" spans="1:2" x14ac:dyDescent="0.25">
      <c r="A1500" s="62">
        <v>20122345</v>
      </c>
      <c r="B1500" s="63" t="s">
        <v>15573</v>
      </c>
    </row>
    <row r="1501" spans="1:2" x14ac:dyDescent="0.25">
      <c r="A1501" s="62">
        <v>20122346</v>
      </c>
      <c r="B1501" s="63" t="s">
        <v>11859</v>
      </c>
    </row>
    <row r="1502" spans="1:2" x14ac:dyDescent="0.25">
      <c r="A1502" s="62">
        <v>20122347</v>
      </c>
      <c r="B1502" s="63" t="s">
        <v>4722</v>
      </c>
    </row>
    <row r="1503" spans="1:2" x14ac:dyDescent="0.25">
      <c r="A1503" s="62">
        <v>20122348</v>
      </c>
      <c r="B1503" s="63" t="s">
        <v>1759</v>
      </c>
    </row>
    <row r="1504" spans="1:2" x14ac:dyDescent="0.25">
      <c r="A1504" s="62">
        <v>20122349</v>
      </c>
      <c r="B1504" s="63" t="s">
        <v>7246</v>
      </c>
    </row>
    <row r="1505" spans="1:2" x14ac:dyDescent="0.25">
      <c r="A1505" s="62">
        <v>20122350</v>
      </c>
      <c r="B1505" s="63" t="s">
        <v>4316</v>
      </c>
    </row>
    <row r="1506" spans="1:2" x14ac:dyDescent="0.25">
      <c r="A1506" s="62">
        <v>20122351</v>
      </c>
      <c r="B1506" s="63" t="s">
        <v>17332</v>
      </c>
    </row>
    <row r="1507" spans="1:2" x14ac:dyDescent="0.25">
      <c r="A1507" s="62">
        <v>20122352</v>
      </c>
      <c r="B1507" s="63" t="s">
        <v>7776</v>
      </c>
    </row>
    <row r="1508" spans="1:2" x14ac:dyDescent="0.25">
      <c r="A1508" s="62">
        <v>20122353</v>
      </c>
      <c r="B1508" s="63" t="s">
        <v>4394</v>
      </c>
    </row>
    <row r="1509" spans="1:2" x14ac:dyDescent="0.25">
      <c r="A1509" s="62">
        <v>20122354</v>
      </c>
      <c r="B1509" s="63" t="s">
        <v>10541</v>
      </c>
    </row>
    <row r="1510" spans="1:2" x14ac:dyDescent="0.25">
      <c r="A1510" s="62">
        <v>20122356</v>
      </c>
      <c r="B1510" s="63" t="s">
        <v>9766</v>
      </c>
    </row>
    <row r="1511" spans="1:2" x14ac:dyDescent="0.25">
      <c r="A1511" s="62">
        <v>20122357</v>
      </c>
      <c r="B1511" s="63" t="s">
        <v>6044</v>
      </c>
    </row>
    <row r="1512" spans="1:2" x14ac:dyDescent="0.25">
      <c r="A1512" s="62">
        <v>20122401</v>
      </c>
      <c r="B1512" s="63" t="s">
        <v>13825</v>
      </c>
    </row>
    <row r="1513" spans="1:2" x14ac:dyDescent="0.25">
      <c r="A1513" s="62">
        <v>20122402</v>
      </c>
      <c r="B1513" s="63" t="s">
        <v>1291</v>
      </c>
    </row>
    <row r="1514" spans="1:2" x14ac:dyDescent="0.25">
      <c r="A1514" s="62">
        <v>20122403</v>
      </c>
      <c r="B1514" s="63" t="s">
        <v>18430</v>
      </c>
    </row>
    <row r="1515" spans="1:2" x14ac:dyDescent="0.25">
      <c r="A1515" s="62">
        <v>20122404</v>
      </c>
      <c r="B1515" s="63" t="s">
        <v>12395</v>
      </c>
    </row>
    <row r="1516" spans="1:2" x14ac:dyDescent="0.25">
      <c r="A1516" s="62">
        <v>20122405</v>
      </c>
      <c r="B1516" s="63" t="s">
        <v>563</v>
      </c>
    </row>
    <row r="1517" spans="1:2" x14ac:dyDescent="0.25">
      <c r="A1517" s="62">
        <v>20122406</v>
      </c>
      <c r="B1517" s="63" t="s">
        <v>8809</v>
      </c>
    </row>
    <row r="1518" spans="1:2" x14ac:dyDescent="0.25">
      <c r="A1518" s="62">
        <v>20122407</v>
      </c>
      <c r="B1518" s="63" t="s">
        <v>10875</v>
      </c>
    </row>
    <row r="1519" spans="1:2" x14ac:dyDescent="0.25">
      <c r="A1519" s="62">
        <v>20122408</v>
      </c>
      <c r="B1519" s="63" t="s">
        <v>15209</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3914</v>
      </c>
    </row>
    <row r="1525" spans="1:2" x14ac:dyDescent="0.25">
      <c r="A1525" s="62">
        <v>20122504</v>
      </c>
      <c r="B1525" s="63" t="s">
        <v>7183</v>
      </c>
    </row>
    <row r="1526" spans="1:2" x14ac:dyDescent="0.25">
      <c r="A1526" s="62">
        <v>20122505</v>
      </c>
      <c r="B1526" s="63" t="s">
        <v>10453</v>
      </c>
    </row>
    <row r="1527" spans="1:2" x14ac:dyDescent="0.25">
      <c r="A1527" s="62">
        <v>20122506</v>
      </c>
      <c r="B1527" s="63" t="s">
        <v>4067</v>
      </c>
    </row>
    <row r="1528" spans="1:2" x14ac:dyDescent="0.25">
      <c r="A1528" s="62">
        <v>20122507</v>
      </c>
      <c r="B1528" s="63" t="s">
        <v>14170</v>
      </c>
    </row>
    <row r="1529" spans="1:2" x14ac:dyDescent="0.25">
      <c r="A1529" s="62">
        <v>20122508</v>
      </c>
      <c r="B1529" s="63" t="s">
        <v>6197</v>
      </c>
    </row>
    <row r="1530" spans="1:2" x14ac:dyDescent="0.25">
      <c r="A1530" s="62">
        <v>20122509</v>
      </c>
      <c r="B1530" s="63" t="s">
        <v>6914</v>
      </c>
    </row>
    <row r="1531" spans="1:2" x14ac:dyDescent="0.25">
      <c r="A1531" s="62">
        <v>20122510</v>
      </c>
      <c r="B1531" s="63" t="s">
        <v>14760</v>
      </c>
    </row>
    <row r="1532" spans="1:2" x14ac:dyDescent="0.25">
      <c r="A1532" s="62">
        <v>20122511</v>
      </c>
      <c r="B1532" s="63" t="s">
        <v>3353</v>
      </c>
    </row>
    <row r="1533" spans="1:2" x14ac:dyDescent="0.25">
      <c r="A1533" s="62">
        <v>20122512</v>
      </c>
      <c r="B1533" s="63" t="s">
        <v>6294</v>
      </c>
    </row>
    <row r="1534" spans="1:2" x14ac:dyDescent="0.25">
      <c r="A1534" s="62">
        <v>20122513</v>
      </c>
      <c r="B1534" s="63" t="s">
        <v>4698</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18544</v>
      </c>
    </row>
    <row r="1539" spans="1:2" x14ac:dyDescent="0.25">
      <c r="A1539" s="62">
        <v>20122603</v>
      </c>
      <c r="B1539" s="63" t="s">
        <v>6322</v>
      </c>
    </row>
    <row r="1540" spans="1:2" x14ac:dyDescent="0.25">
      <c r="A1540" s="62">
        <v>20122604</v>
      </c>
      <c r="B1540" s="63" t="s">
        <v>1673</v>
      </c>
    </row>
    <row r="1541" spans="1:2" x14ac:dyDescent="0.25">
      <c r="A1541" s="62">
        <v>20122605</v>
      </c>
      <c r="B1541" s="63" t="s">
        <v>14741</v>
      </c>
    </row>
    <row r="1542" spans="1:2" x14ac:dyDescent="0.25">
      <c r="A1542" s="62">
        <v>20122606</v>
      </c>
      <c r="B1542" s="63" t="s">
        <v>18300</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10146</v>
      </c>
    </row>
    <row r="1547" spans="1:2" x14ac:dyDescent="0.25">
      <c r="A1547" s="62">
        <v>20122611</v>
      </c>
      <c r="B1547" s="63" t="s">
        <v>8340</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18475</v>
      </c>
    </row>
    <row r="1552" spans="1:2" x14ac:dyDescent="0.25">
      <c r="A1552" s="62">
        <v>20122616</v>
      </c>
      <c r="B1552" s="63" t="s">
        <v>11180</v>
      </c>
    </row>
    <row r="1553" spans="1:2" x14ac:dyDescent="0.25">
      <c r="A1553" s="62">
        <v>20122617</v>
      </c>
      <c r="B1553" s="63" t="s">
        <v>5471</v>
      </c>
    </row>
    <row r="1554" spans="1:2" x14ac:dyDescent="0.25">
      <c r="A1554" s="62">
        <v>20122618</v>
      </c>
      <c r="B1554" s="63" t="s">
        <v>12029</v>
      </c>
    </row>
    <row r="1555" spans="1:2" x14ac:dyDescent="0.25">
      <c r="A1555" s="62">
        <v>20122619</v>
      </c>
      <c r="B1555" s="63" t="s">
        <v>16806</v>
      </c>
    </row>
    <row r="1556" spans="1:2" x14ac:dyDescent="0.25">
      <c r="A1556" s="62">
        <v>20122620</v>
      </c>
      <c r="B1556" s="63" t="s">
        <v>12404</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6895</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10355</v>
      </c>
    </row>
    <row r="1566" spans="1:2" x14ac:dyDescent="0.25">
      <c r="A1566" s="62">
        <v>20122707</v>
      </c>
      <c r="B1566" s="63" t="s">
        <v>1315</v>
      </c>
    </row>
    <row r="1567" spans="1:2" x14ac:dyDescent="0.25">
      <c r="A1567" s="62">
        <v>20122708</v>
      </c>
      <c r="B1567" s="63" t="s">
        <v>13198</v>
      </c>
    </row>
    <row r="1568" spans="1:2" x14ac:dyDescent="0.25">
      <c r="A1568" s="62">
        <v>20122709</v>
      </c>
      <c r="B1568" s="63" t="s">
        <v>10330</v>
      </c>
    </row>
    <row r="1569" spans="1:2" x14ac:dyDescent="0.25">
      <c r="A1569" s="62">
        <v>20122801</v>
      </c>
      <c r="B1569" s="63" t="s">
        <v>11203</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18061</v>
      </c>
    </row>
    <row r="1576" spans="1:2" x14ac:dyDescent="0.25">
      <c r="A1576" s="62">
        <v>20122809</v>
      </c>
      <c r="B1576" s="63" t="s">
        <v>9747</v>
      </c>
    </row>
    <row r="1577" spans="1:2" x14ac:dyDescent="0.25">
      <c r="A1577" s="62">
        <v>20122810</v>
      </c>
      <c r="B1577" s="63" t="s">
        <v>727</v>
      </c>
    </row>
    <row r="1578" spans="1:2" x14ac:dyDescent="0.25">
      <c r="A1578" s="62">
        <v>20122811</v>
      </c>
      <c r="B1578" s="63" t="s">
        <v>8106</v>
      </c>
    </row>
    <row r="1579" spans="1:2" x14ac:dyDescent="0.25">
      <c r="A1579" s="62">
        <v>20122812</v>
      </c>
      <c r="B1579" s="63" t="s">
        <v>11468</v>
      </c>
    </row>
    <row r="1580" spans="1:2" x14ac:dyDescent="0.25">
      <c r="A1580" s="62">
        <v>20122813</v>
      </c>
      <c r="B1580" s="63" t="s">
        <v>5985</v>
      </c>
    </row>
    <row r="1581" spans="1:2" x14ac:dyDescent="0.25">
      <c r="A1581" s="62">
        <v>20122814</v>
      </c>
      <c r="B1581" s="63" t="s">
        <v>11061</v>
      </c>
    </row>
    <row r="1582" spans="1:2" x14ac:dyDescent="0.25">
      <c r="A1582" s="62">
        <v>20122815</v>
      </c>
      <c r="B1582" s="63" t="s">
        <v>16576</v>
      </c>
    </row>
    <row r="1583" spans="1:2" x14ac:dyDescent="0.25">
      <c r="A1583" s="62">
        <v>20122816</v>
      </c>
      <c r="B1583" s="63" t="s">
        <v>15862</v>
      </c>
    </row>
    <row r="1584" spans="1:2" x14ac:dyDescent="0.25">
      <c r="A1584" s="62">
        <v>20122817</v>
      </c>
      <c r="B1584" s="63" t="s">
        <v>9192</v>
      </c>
    </row>
    <row r="1585" spans="1:2" x14ac:dyDescent="0.25">
      <c r="A1585" s="62">
        <v>20122818</v>
      </c>
      <c r="B1585" s="63" t="s">
        <v>4299</v>
      </c>
    </row>
    <row r="1586" spans="1:2" x14ac:dyDescent="0.25">
      <c r="A1586" s="62">
        <v>20122819</v>
      </c>
      <c r="B1586" s="63" t="s">
        <v>1403</v>
      </c>
    </row>
    <row r="1587" spans="1:2" x14ac:dyDescent="0.25">
      <c r="A1587" s="62">
        <v>20122820</v>
      </c>
      <c r="B1587" s="63" t="s">
        <v>16952</v>
      </c>
    </row>
    <row r="1588" spans="1:2" x14ac:dyDescent="0.25">
      <c r="A1588" s="62">
        <v>20122821</v>
      </c>
      <c r="B1588" s="63" t="s">
        <v>10484</v>
      </c>
    </row>
    <row r="1589" spans="1:2" x14ac:dyDescent="0.25">
      <c r="A1589" s="62">
        <v>20122822</v>
      </c>
      <c r="B1589" s="63" t="s">
        <v>3532</v>
      </c>
    </row>
    <row r="1590" spans="1:2" x14ac:dyDescent="0.25">
      <c r="A1590" s="62">
        <v>20122823</v>
      </c>
      <c r="B1590" s="63" t="s">
        <v>16942</v>
      </c>
    </row>
    <row r="1591" spans="1:2" x14ac:dyDescent="0.25">
      <c r="A1591" s="62">
        <v>20122824</v>
      </c>
      <c r="B1591" s="63" t="s">
        <v>4020</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5864</v>
      </c>
    </row>
    <row r="1597" spans="1:2" x14ac:dyDescent="0.25">
      <c r="A1597" s="62">
        <v>20122830</v>
      </c>
      <c r="B1597" s="63" t="s">
        <v>8494</v>
      </c>
    </row>
    <row r="1598" spans="1:2" x14ac:dyDescent="0.25">
      <c r="A1598" s="62">
        <v>20122831</v>
      </c>
      <c r="B1598" s="63" t="s">
        <v>17126</v>
      </c>
    </row>
    <row r="1599" spans="1:2" x14ac:dyDescent="0.25">
      <c r="A1599" s="62">
        <v>20122832</v>
      </c>
      <c r="B1599" s="63" t="s">
        <v>7727</v>
      </c>
    </row>
    <row r="1600" spans="1:2" x14ac:dyDescent="0.25">
      <c r="A1600" s="62">
        <v>20122833</v>
      </c>
      <c r="B1600" s="63" t="s">
        <v>9241</v>
      </c>
    </row>
    <row r="1601" spans="1:2" x14ac:dyDescent="0.25">
      <c r="A1601" s="62">
        <v>20122834</v>
      </c>
      <c r="B1601" s="63" t="s">
        <v>323</v>
      </c>
    </row>
    <row r="1602" spans="1:2" x14ac:dyDescent="0.25">
      <c r="A1602" s="62">
        <v>20122835</v>
      </c>
      <c r="B1602" s="63" t="s">
        <v>17667</v>
      </c>
    </row>
    <row r="1603" spans="1:2" x14ac:dyDescent="0.25">
      <c r="A1603" s="62">
        <v>20122836</v>
      </c>
      <c r="B1603" s="63" t="s">
        <v>3909</v>
      </c>
    </row>
    <row r="1604" spans="1:2" x14ac:dyDescent="0.25">
      <c r="A1604" s="62">
        <v>20122837</v>
      </c>
      <c r="B1604" s="63" t="s">
        <v>12781</v>
      </c>
    </row>
    <row r="1605" spans="1:2" x14ac:dyDescent="0.25">
      <c r="A1605" s="62">
        <v>20122838</v>
      </c>
      <c r="B1605" s="63" t="s">
        <v>16929</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11830</v>
      </c>
    </row>
    <row r="1610" spans="1:2" x14ac:dyDescent="0.25">
      <c r="A1610" s="62">
        <v>20122843</v>
      </c>
      <c r="B1610" s="63" t="s">
        <v>5911</v>
      </c>
    </row>
    <row r="1611" spans="1:2" x14ac:dyDescent="0.25">
      <c r="A1611" s="62">
        <v>20122901</v>
      </c>
      <c r="B1611" s="63" t="s">
        <v>4437</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13792</v>
      </c>
    </row>
    <row r="1618" spans="1:2" x14ac:dyDescent="0.25">
      <c r="A1618" s="62">
        <v>20131002</v>
      </c>
      <c r="B1618" s="63" t="s">
        <v>18712</v>
      </c>
    </row>
    <row r="1619" spans="1:2" x14ac:dyDescent="0.25">
      <c r="A1619" s="62">
        <v>20131003</v>
      </c>
      <c r="B1619" s="63" t="s">
        <v>17751</v>
      </c>
    </row>
    <row r="1620" spans="1:2" x14ac:dyDescent="0.25">
      <c r="A1620" s="62">
        <v>20131004</v>
      </c>
      <c r="B1620" s="63" t="s">
        <v>11537</v>
      </c>
    </row>
    <row r="1621" spans="1:2" x14ac:dyDescent="0.25">
      <c r="A1621" s="62">
        <v>20131005</v>
      </c>
      <c r="B1621" s="63" t="s">
        <v>550</v>
      </c>
    </row>
    <row r="1622" spans="1:2" x14ac:dyDescent="0.25">
      <c r="A1622" s="62">
        <v>20131006</v>
      </c>
      <c r="B1622" s="63" t="s">
        <v>17014</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11628</v>
      </c>
    </row>
    <row r="1627" spans="1:2" x14ac:dyDescent="0.25">
      <c r="A1627" s="62">
        <v>20131101</v>
      </c>
      <c r="B1627" s="63" t="s">
        <v>980</v>
      </c>
    </row>
    <row r="1628" spans="1:2" x14ac:dyDescent="0.25">
      <c r="A1628" s="62">
        <v>20131102</v>
      </c>
      <c r="B1628" s="63" t="s">
        <v>3680</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7004</v>
      </c>
    </row>
    <row r="1633" spans="1:2" x14ac:dyDescent="0.25">
      <c r="A1633" s="62">
        <v>20131201</v>
      </c>
      <c r="B1633" s="63" t="s">
        <v>3491</v>
      </c>
    </row>
    <row r="1634" spans="1:2" x14ac:dyDescent="0.25">
      <c r="A1634" s="62">
        <v>20131202</v>
      </c>
      <c r="B1634" s="63" t="s">
        <v>3835</v>
      </c>
    </row>
    <row r="1635" spans="1:2" x14ac:dyDescent="0.25">
      <c r="A1635" s="62">
        <v>20131301</v>
      </c>
      <c r="B1635" s="63" t="s">
        <v>13037</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7540</v>
      </c>
    </row>
    <row r="1642" spans="1:2" x14ac:dyDescent="0.25">
      <c r="A1642" s="62">
        <v>20131308</v>
      </c>
      <c r="B1642" s="63" t="s">
        <v>18278</v>
      </c>
    </row>
    <row r="1643" spans="1:2" x14ac:dyDescent="0.25">
      <c r="A1643" s="62">
        <v>20141001</v>
      </c>
      <c r="B1643" s="63" t="s">
        <v>6818</v>
      </c>
    </row>
    <row r="1644" spans="1:2" x14ac:dyDescent="0.25">
      <c r="A1644" s="62">
        <v>20141002</v>
      </c>
      <c r="B1644" s="63" t="s">
        <v>4552</v>
      </c>
    </row>
    <row r="1645" spans="1:2" x14ac:dyDescent="0.25">
      <c r="A1645" s="62">
        <v>20141003</v>
      </c>
      <c r="B1645" s="63" t="s">
        <v>11753</v>
      </c>
    </row>
    <row r="1646" spans="1:2" x14ac:dyDescent="0.25">
      <c r="A1646" s="62">
        <v>20141004</v>
      </c>
      <c r="B1646" s="63" t="s">
        <v>5654</v>
      </c>
    </row>
    <row r="1647" spans="1:2" x14ac:dyDescent="0.25">
      <c r="A1647" s="62">
        <v>20141005</v>
      </c>
      <c r="B1647" s="63" t="s">
        <v>7498</v>
      </c>
    </row>
    <row r="1648" spans="1:2" x14ac:dyDescent="0.25">
      <c r="A1648" s="62">
        <v>20141006</v>
      </c>
      <c r="B1648" s="63" t="s">
        <v>10621</v>
      </c>
    </row>
    <row r="1649" spans="1:2" x14ac:dyDescent="0.25">
      <c r="A1649" s="62">
        <v>20141007</v>
      </c>
      <c r="B1649" s="63" t="s">
        <v>6220</v>
      </c>
    </row>
    <row r="1650" spans="1:2" x14ac:dyDescent="0.25">
      <c r="A1650" s="62">
        <v>20141008</v>
      </c>
      <c r="B1650" s="63" t="s">
        <v>11237</v>
      </c>
    </row>
    <row r="1651" spans="1:2" x14ac:dyDescent="0.25">
      <c r="A1651" s="62">
        <v>20141011</v>
      </c>
      <c r="B1651" s="63" t="s">
        <v>10431</v>
      </c>
    </row>
    <row r="1652" spans="1:2" x14ac:dyDescent="0.25">
      <c r="A1652" s="62">
        <v>20141012</v>
      </c>
      <c r="B1652" s="63" t="s">
        <v>12401</v>
      </c>
    </row>
    <row r="1653" spans="1:2" x14ac:dyDescent="0.25">
      <c r="A1653" s="62">
        <v>20141013</v>
      </c>
      <c r="B1653" s="63" t="s">
        <v>14874</v>
      </c>
    </row>
    <row r="1654" spans="1:2" x14ac:dyDescent="0.25">
      <c r="A1654" s="62">
        <v>20141014</v>
      </c>
      <c r="B1654" s="63" t="s">
        <v>2910</v>
      </c>
    </row>
    <row r="1655" spans="1:2" x14ac:dyDescent="0.25">
      <c r="A1655" s="62">
        <v>20141015</v>
      </c>
      <c r="B1655" s="63" t="s">
        <v>6416</v>
      </c>
    </row>
    <row r="1656" spans="1:2" x14ac:dyDescent="0.25">
      <c r="A1656" s="62">
        <v>20141101</v>
      </c>
      <c r="B1656" s="63" t="s">
        <v>12850</v>
      </c>
    </row>
    <row r="1657" spans="1:2" x14ac:dyDescent="0.25">
      <c r="A1657" s="62">
        <v>20141201</v>
      </c>
      <c r="B1657" s="63" t="s">
        <v>18794</v>
      </c>
    </row>
    <row r="1658" spans="1:2" x14ac:dyDescent="0.25">
      <c r="A1658" s="62">
        <v>20141301</v>
      </c>
      <c r="B1658" s="63" t="s">
        <v>189</v>
      </c>
    </row>
    <row r="1659" spans="1:2" x14ac:dyDescent="0.25">
      <c r="A1659" s="62">
        <v>20141401</v>
      </c>
      <c r="B1659" s="63" t="s">
        <v>14097</v>
      </c>
    </row>
    <row r="1660" spans="1:2" x14ac:dyDescent="0.25">
      <c r="A1660" s="62">
        <v>20141501</v>
      </c>
      <c r="B1660" s="63" t="s">
        <v>18620</v>
      </c>
    </row>
    <row r="1661" spans="1:2" x14ac:dyDescent="0.25">
      <c r="A1661" s="62">
        <v>20141601</v>
      </c>
      <c r="B1661" s="63" t="s">
        <v>10351</v>
      </c>
    </row>
    <row r="1662" spans="1:2" x14ac:dyDescent="0.25">
      <c r="A1662" s="62">
        <v>20141701</v>
      </c>
      <c r="B1662" s="63" t="s">
        <v>15754</v>
      </c>
    </row>
    <row r="1663" spans="1:2" x14ac:dyDescent="0.25">
      <c r="A1663" s="62">
        <v>20141702</v>
      </c>
      <c r="B1663" s="63" t="s">
        <v>10771</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8990</v>
      </c>
    </row>
    <row r="1668" spans="1:2" x14ac:dyDescent="0.25">
      <c r="A1668" s="62">
        <v>20141901</v>
      </c>
      <c r="B1668" s="63" t="s">
        <v>8209</v>
      </c>
    </row>
    <row r="1669" spans="1:2" x14ac:dyDescent="0.25">
      <c r="A1669" s="62">
        <v>20142001</v>
      </c>
      <c r="B1669" s="63" t="s">
        <v>5634</v>
      </c>
    </row>
    <row r="1670" spans="1:2" x14ac:dyDescent="0.25">
      <c r="A1670" s="62">
        <v>20142101</v>
      </c>
      <c r="B1670" s="63" t="s">
        <v>16543</v>
      </c>
    </row>
    <row r="1671" spans="1:2" x14ac:dyDescent="0.25">
      <c r="A1671" s="62">
        <v>20142201</v>
      </c>
      <c r="B1671" s="63" t="s">
        <v>11135</v>
      </c>
    </row>
    <row r="1672" spans="1:2" x14ac:dyDescent="0.25">
      <c r="A1672" s="62">
        <v>20142301</v>
      </c>
      <c r="B1672" s="63" t="s">
        <v>17619</v>
      </c>
    </row>
    <row r="1673" spans="1:2" x14ac:dyDescent="0.25">
      <c r="A1673" s="62">
        <v>20142401</v>
      </c>
      <c r="B1673" s="63" t="s">
        <v>11957</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10224</v>
      </c>
    </row>
    <row r="1682" spans="1:2" x14ac:dyDescent="0.25">
      <c r="A1682" s="62">
        <v>20142703</v>
      </c>
      <c r="B1682" s="63" t="s">
        <v>3249</v>
      </c>
    </row>
    <row r="1683" spans="1:2" x14ac:dyDescent="0.25">
      <c r="A1683" s="62">
        <v>20142801</v>
      </c>
      <c r="B1683" s="63" t="s">
        <v>8595</v>
      </c>
    </row>
    <row r="1684" spans="1:2" x14ac:dyDescent="0.25">
      <c r="A1684" s="62">
        <v>20142901</v>
      </c>
      <c r="B1684" s="63" t="s">
        <v>10336</v>
      </c>
    </row>
    <row r="1685" spans="1:2" x14ac:dyDescent="0.25">
      <c r="A1685" s="62">
        <v>20143001</v>
      </c>
      <c r="B1685" s="63" t="s">
        <v>10911</v>
      </c>
    </row>
    <row r="1686" spans="1:2" x14ac:dyDescent="0.25">
      <c r="A1686" s="62">
        <v>20143002</v>
      </c>
      <c r="B1686" s="63" t="s">
        <v>11904</v>
      </c>
    </row>
    <row r="1687" spans="1:2" x14ac:dyDescent="0.25">
      <c r="A1687" s="62">
        <v>21101501</v>
      </c>
      <c r="B1687" s="63" t="s">
        <v>12079</v>
      </c>
    </row>
    <row r="1688" spans="1:2" x14ac:dyDescent="0.25">
      <c r="A1688" s="62">
        <v>21101502</v>
      </c>
      <c r="B1688" s="63" t="s">
        <v>15693</v>
      </c>
    </row>
    <row r="1689" spans="1:2" x14ac:dyDescent="0.25">
      <c r="A1689" s="62">
        <v>21101503</v>
      </c>
      <c r="B1689" s="63" t="s">
        <v>11501</v>
      </c>
    </row>
    <row r="1690" spans="1:2" x14ac:dyDescent="0.25">
      <c r="A1690" s="62">
        <v>21101504</v>
      </c>
      <c r="B1690" s="63" t="s">
        <v>13420</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13432</v>
      </c>
    </row>
    <row r="1697" spans="1:2" x14ac:dyDescent="0.25">
      <c r="A1697" s="62">
        <v>21101511</v>
      </c>
      <c r="B1697" s="63" t="s">
        <v>10563</v>
      </c>
    </row>
    <row r="1698" spans="1:2" x14ac:dyDescent="0.25">
      <c r="A1698" s="62">
        <v>21101512</v>
      </c>
      <c r="B1698" s="63" t="s">
        <v>9184</v>
      </c>
    </row>
    <row r="1699" spans="1:2" x14ac:dyDescent="0.25">
      <c r="A1699" s="62">
        <v>21101513</v>
      </c>
      <c r="B1699" s="63" t="s">
        <v>10485</v>
      </c>
    </row>
    <row r="1700" spans="1:2" x14ac:dyDescent="0.25">
      <c r="A1700" s="62">
        <v>21101514</v>
      </c>
      <c r="B1700" s="63" t="s">
        <v>7588</v>
      </c>
    </row>
    <row r="1701" spans="1:2" x14ac:dyDescent="0.25">
      <c r="A1701" s="62">
        <v>21101516</v>
      </c>
      <c r="B1701" s="63" t="s">
        <v>15525</v>
      </c>
    </row>
    <row r="1702" spans="1:2" x14ac:dyDescent="0.25">
      <c r="A1702" s="62">
        <v>21101601</v>
      </c>
      <c r="B1702" s="63" t="s">
        <v>4826</v>
      </c>
    </row>
    <row r="1703" spans="1:2" x14ac:dyDescent="0.25">
      <c r="A1703" s="62">
        <v>21101602</v>
      </c>
      <c r="B1703" s="63" t="s">
        <v>10104</v>
      </c>
    </row>
    <row r="1704" spans="1:2" x14ac:dyDescent="0.25">
      <c r="A1704" s="62">
        <v>21101603</v>
      </c>
      <c r="B1704" s="63" t="s">
        <v>17183</v>
      </c>
    </row>
    <row r="1705" spans="1:2" x14ac:dyDescent="0.25">
      <c r="A1705" s="62">
        <v>21101604</v>
      </c>
      <c r="B1705" s="63" t="s">
        <v>1395</v>
      </c>
    </row>
    <row r="1706" spans="1:2" x14ac:dyDescent="0.25">
      <c r="A1706" s="62">
        <v>21101605</v>
      </c>
      <c r="B1706" s="63" t="s">
        <v>10129</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10065</v>
      </c>
    </row>
    <row r="1715" spans="1:2" x14ac:dyDescent="0.25">
      <c r="A1715" s="62">
        <v>21101707</v>
      </c>
      <c r="B1715" s="63" t="s">
        <v>6317</v>
      </c>
    </row>
    <row r="1716" spans="1:2" x14ac:dyDescent="0.25">
      <c r="A1716" s="62">
        <v>21101708</v>
      </c>
      <c r="B1716" s="63" t="s">
        <v>9734</v>
      </c>
    </row>
    <row r="1717" spans="1:2" x14ac:dyDescent="0.25">
      <c r="A1717" s="62">
        <v>21101801</v>
      </c>
      <c r="B1717" s="63" t="s">
        <v>18804</v>
      </c>
    </row>
    <row r="1718" spans="1:2" x14ac:dyDescent="0.25">
      <c r="A1718" s="62">
        <v>21101802</v>
      </c>
      <c r="B1718" s="63" t="s">
        <v>6173</v>
      </c>
    </row>
    <row r="1719" spans="1:2" x14ac:dyDescent="0.25">
      <c r="A1719" s="62">
        <v>21101803</v>
      </c>
      <c r="B1719" s="63" t="s">
        <v>5133</v>
      </c>
    </row>
    <row r="1720" spans="1:2" x14ac:dyDescent="0.25">
      <c r="A1720" s="62">
        <v>21101804</v>
      </c>
      <c r="B1720" s="63" t="s">
        <v>9039</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10845</v>
      </c>
    </row>
    <row r="1727" spans="1:2" x14ac:dyDescent="0.25">
      <c r="A1727" s="62">
        <v>21101903</v>
      </c>
      <c r="B1727" s="63" t="s">
        <v>7722</v>
      </c>
    </row>
    <row r="1728" spans="1:2" x14ac:dyDescent="0.25">
      <c r="A1728" s="62">
        <v>21101904</v>
      </c>
      <c r="B1728" s="63" t="s">
        <v>12489</v>
      </c>
    </row>
    <row r="1729" spans="1:2" x14ac:dyDescent="0.25">
      <c r="A1729" s="62">
        <v>21101905</v>
      </c>
      <c r="B1729" s="63" t="s">
        <v>15888</v>
      </c>
    </row>
    <row r="1730" spans="1:2" x14ac:dyDescent="0.25">
      <c r="A1730" s="62">
        <v>21101906</v>
      </c>
      <c r="B1730" s="63" t="s">
        <v>15568</v>
      </c>
    </row>
    <row r="1731" spans="1:2" x14ac:dyDescent="0.25">
      <c r="A1731" s="62">
        <v>21101907</v>
      </c>
      <c r="B1731" s="63" t="s">
        <v>12829</v>
      </c>
    </row>
    <row r="1732" spans="1:2" x14ac:dyDescent="0.25">
      <c r="A1732" s="62">
        <v>21101908</v>
      </c>
      <c r="B1732" s="63" t="s">
        <v>13445</v>
      </c>
    </row>
    <row r="1733" spans="1:2" x14ac:dyDescent="0.25">
      <c r="A1733" s="62">
        <v>21101909</v>
      </c>
      <c r="B1733" s="63" t="s">
        <v>11920</v>
      </c>
    </row>
    <row r="1734" spans="1:2" x14ac:dyDescent="0.25">
      <c r="A1734" s="62">
        <v>21102001</v>
      </c>
      <c r="B1734" s="63" t="s">
        <v>5282</v>
      </c>
    </row>
    <row r="1735" spans="1:2" x14ac:dyDescent="0.25">
      <c r="A1735" s="62">
        <v>21102002</v>
      </c>
      <c r="B1735" s="63" t="s">
        <v>7814</v>
      </c>
    </row>
    <row r="1736" spans="1:2" x14ac:dyDescent="0.25">
      <c r="A1736" s="62">
        <v>21102003</v>
      </c>
      <c r="B1736" s="63" t="s">
        <v>9278</v>
      </c>
    </row>
    <row r="1737" spans="1:2" x14ac:dyDescent="0.25">
      <c r="A1737" s="62">
        <v>21102004</v>
      </c>
      <c r="B1737" s="63" t="s">
        <v>1059</v>
      </c>
    </row>
    <row r="1738" spans="1:2" x14ac:dyDescent="0.25">
      <c r="A1738" s="62">
        <v>21102005</v>
      </c>
      <c r="B1738" s="63" t="s">
        <v>16611</v>
      </c>
    </row>
    <row r="1739" spans="1:2" x14ac:dyDescent="0.25">
      <c r="A1739" s="62">
        <v>21102006</v>
      </c>
      <c r="B1739" s="63" t="s">
        <v>6206</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14979</v>
      </c>
    </row>
    <row r="1744" spans="1:2" x14ac:dyDescent="0.25">
      <c r="A1744" s="62">
        <v>21102204</v>
      </c>
      <c r="B1744" s="63" t="s">
        <v>10648</v>
      </c>
    </row>
    <row r="1745" spans="1:2" x14ac:dyDescent="0.25">
      <c r="A1745" s="62">
        <v>21102205</v>
      </c>
      <c r="B1745" s="63" t="s">
        <v>13954</v>
      </c>
    </row>
    <row r="1746" spans="1:2" x14ac:dyDescent="0.25">
      <c r="A1746" s="62">
        <v>21102206</v>
      </c>
      <c r="B1746" s="63" t="s">
        <v>18334</v>
      </c>
    </row>
    <row r="1747" spans="1:2" x14ac:dyDescent="0.25">
      <c r="A1747" s="62">
        <v>21102207</v>
      </c>
      <c r="B1747" s="63" t="s">
        <v>17679</v>
      </c>
    </row>
    <row r="1748" spans="1:2" x14ac:dyDescent="0.25">
      <c r="A1748" s="62">
        <v>21102301</v>
      </c>
      <c r="B1748" s="63" t="s">
        <v>7684</v>
      </c>
    </row>
    <row r="1749" spans="1:2" x14ac:dyDescent="0.25">
      <c r="A1749" s="62">
        <v>21102302</v>
      </c>
      <c r="B1749" s="63" t="s">
        <v>5160</v>
      </c>
    </row>
    <row r="1750" spans="1:2" x14ac:dyDescent="0.25">
      <c r="A1750" s="62">
        <v>21102303</v>
      </c>
      <c r="B1750" s="63" t="s">
        <v>8394</v>
      </c>
    </row>
    <row r="1751" spans="1:2" x14ac:dyDescent="0.25">
      <c r="A1751" s="62">
        <v>21102304</v>
      </c>
      <c r="B1751" s="63" t="s">
        <v>3868</v>
      </c>
    </row>
    <row r="1752" spans="1:2" x14ac:dyDescent="0.25">
      <c r="A1752" s="62">
        <v>21102401</v>
      </c>
      <c r="B1752" s="63" t="s">
        <v>8159</v>
      </c>
    </row>
    <row r="1753" spans="1:2" x14ac:dyDescent="0.25">
      <c r="A1753" s="62">
        <v>21102402</v>
      </c>
      <c r="B1753" s="63" t="s">
        <v>3483</v>
      </c>
    </row>
    <row r="1754" spans="1:2" x14ac:dyDescent="0.25">
      <c r="A1754" s="62">
        <v>21102403</v>
      </c>
      <c r="B1754" s="63" t="s">
        <v>9089</v>
      </c>
    </row>
    <row r="1755" spans="1:2" x14ac:dyDescent="0.25">
      <c r="A1755" s="62">
        <v>21102404</v>
      </c>
      <c r="B1755" s="63" t="s">
        <v>5913</v>
      </c>
    </row>
    <row r="1756" spans="1:2" x14ac:dyDescent="0.25">
      <c r="A1756" s="62">
        <v>21111501</v>
      </c>
      <c r="B1756" s="63" t="s">
        <v>7275</v>
      </c>
    </row>
    <row r="1757" spans="1:2" x14ac:dyDescent="0.25">
      <c r="A1757" s="62">
        <v>21111502</v>
      </c>
      <c r="B1757" s="63" t="s">
        <v>4605</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15402</v>
      </c>
    </row>
    <row r="1762" spans="1:2" x14ac:dyDescent="0.25">
      <c r="A1762" s="62">
        <v>21111508</v>
      </c>
      <c r="B1762" s="63" t="s">
        <v>11489</v>
      </c>
    </row>
    <row r="1763" spans="1:2" x14ac:dyDescent="0.25">
      <c r="A1763" s="62">
        <v>21111601</v>
      </c>
      <c r="B1763" s="63" t="s">
        <v>115</v>
      </c>
    </row>
    <row r="1764" spans="1:2" x14ac:dyDescent="0.25">
      <c r="A1764" s="62">
        <v>21111602</v>
      </c>
      <c r="B1764" s="63" t="s">
        <v>2751</v>
      </c>
    </row>
    <row r="1765" spans="1:2" x14ac:dyDescent="0.25">
      <c r="A1765" s="62">
        <v>22101501</v>
      </c>
      <c r="B1765" s="63" t="s">
        <v>13386</v>
      </c>
    </row>
    <row r="1766" spans="1:2" x14ac:dyDescent="0.25">
      <c r="A1766" s="62">
        <v>22101502</v>
      </c>
      <c r="B1766" s="63" t="s">
        <v>6925</v>
      </c>
    </row>
    <row r="1767" spans="1:2" x14ac:dyDescent="0.25">
      <c r="A1767" s="62">
        <v>22101504</v>
      </c>
      <c r="B1767" s="63" t="s">
        <v>14700</v>
      </c>
    </row>
    <row r="1768" spans="1:2" x14ac:dyDescent="0.25">
      <c r="A1768" s="62">
        <v>22101505</v>
      </c>
      <c r="B1768" s="63" t="s">
        <v>1960</v>
      </c>
    </row>
    <row r="1769" spans="1:2" x14ac:dyDescent="0.25">
      <c r="A1769" s="62">
        <v>22101507</v>
      </c>
      <c r="B1769" s="63" t="s">
        <v>5298</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4872</v>
      </c>
    </row>
    <row r="1775" spans="1:2" x14ac:dyDescent="0.25">
      <c r="A1775" s="62">
        <v>22101516</v>
      </c>
      <c r="B1775" s="63" t="s">
        <v>13814</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9135</v>
      </c>
    </row>
    <row r="1781" spans="1:2" x14ac:dyDescent="0.25">
      <c r="A1781" s="62">
        <v>22101523</v>
      </c>
      <c r="B1781" s="63" t="s">
        <v>8244</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4120</v>
      </c>
    </row>
    <row r="1786" spans="1:2" x14ac:dyDescent="0.25">
      <c r="A1786" s="62">
        <v>22101528</v>
      </c>
      <c r="B1786" s="63" t="s">
        <v>16949</v>
      </c>
    </row>
    <row r="1787" spans="1:2" x14ac:dyDescent="0.25">
      <c r="A1787" s="62">
        <v>22101529</v>
      </c>
      <c r="B1787" s="63" t="s">
        <v>11393</v>
      </c>
    </row>
    <row r="1788" spans="1:2" x14ac:dyDescent="0.25">
      <c r="A1788" s="62">
        <v>22101530</v>
      </c>
      <c r="B1788" s="63" t="s">
        <v>9702</v>
      </c>
    </row>
    <row r="1789" spans="1:2" x14ac:dyDescent="0.25">
      <c r="A1789" s="62">
        <v>22101531</v>
      </c>
      <c r="B1789" s="63" t="s">
        <v>10825</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6238</v>
      </c>
    </row>
    <row r="1800" spans="1:2" x14ac:dyDescent="0.25">
      <c r="A1800" s="62">
        <v>22101609</v>
      </c>
      <c r="B1800" s="63" t="s">
        <v>7746</v>
      </c>
    </row>
    <row r="1801" spans="1:2" x14ac:dyDescent="0.25">
      <c r="A1801" s="62">
        <v>22101610</v>
      </c>
      <c r="B1801" s="63" t="s">
        <v>16427</v>
      </c>
    </row>
    <row r="1802" spans="1:2" x14ac:dyDescent="0.25">
      <c r="A1802" s="62">
        <v>22101611</v>
      </c>
      <c r="B1802" s="63" t="s">
        <v>10409</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8203</v>
      </c>
    </row>
    <row r="1809" spans="1:2" x14ac:dyDescent="0.25">
      <c r="A1809" s="62">
        <v>22101618</v>
      </c>
      <c r="B1809" s="63" t="s">
        <v>1913</v>
      </c>
    </row>
    <row r="1810" spans="1:2" x14ac:dyDescent="0.25">
      <c r="A1810" s="62">
        <v>22101619</v>
      </c>
      <c r="B1810" s="63" t="s">
        <v>15898</v>
      </c>
    </row>
    <row r="1811" spans="1:2" x14ac:dyDescent="0.25">
      <c r="A1811" s="62">
        <v>22101620</v>
      </c>
      <c r="B1811" s="63" t="s">
        <v>6745</v>
      </c>
    </row>
    <row r="1812" spans="1:2" x14ac:dyDescent="0.25">
      <c r="A1812" s="62">
        <v>22101701</v>
      </c>
      <c r="B1812" s="63" t="s">
        <v>11837</v>
      </c>
    </row>
    <row r="1813" spans="1:2" x14ac:dyDescent="0.25">
      <c r="A1813" s="62">
        <v>22101702</v>
      </c>
      <c r="B1813" s="63" t="s">
        <v>17736</v>
      </c>
    </row>
    <row r="1814" spans="1:2" x14ac:dyDescent="0.25">
      <c r="A1814" s="62">
        <v>22101703</v>
      </c>
      <c r="B1814" s="63" t="s">
        <v>9761</v>
      </c>
    </row>
    <row r="1815" spans="1:2" x14ac:dyDescent="0.25">
      <c r="A1815" s="62">
        <v>22101704</v>
      </c>
      <c r="B1815" s="63" t="s">
        <v>13121</v>
      </c>
    </row>
    <row r="1816" spans="1:2" x14ac:dyDescent="0.25">
      <c r="A1816" s="62">
        <v>22101705</v>
      </c>
      <c r="B1816" s="63" t="s">
        <v>9784</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5033</v>
      </c>
    </row>
    <row r="1821" spans="1:2" x14ac:dyDescent="0.25">
      <c r="A1821" s="62">
        <v>22101710</v>
      </c>
      <c r="B1821" s="63" t="s">
        <v>6674</v>
      </c>
    </row>
    <row r="1822" spans="1:2" x14ac:dyDescent="0.25">
      <c r="A1822" s="62">
        <v>22101711</v>
      </c>
      <c r="B1822" s="63" t="s">
        <v>9976</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17240</v>
      </c>
    </row>
    <row r="1827" spans="1:2" x14ac:dyDescent="0.25">
      <c r="A1827" s="62">
        <v>22101716</v>
      </c>
      <c r="B1827" s="63" t="s">
        <v>10086</v>
      </c>
    </row>
    <row r="1828" spans="1:2" x14ac:dyDescent="0.25">
      <c r="A1828" s="62">
        <v>22101717</v>
      </c>
      <c r="B1828" s="63" t="s">
        <v>7143</v>
      </c>
    </row>
    <row r="1829" spans="1:2" x14ac:dyDescent="0.25">
      <c r="A1829" s="62">
        <v>22101718</v>
      </c>
      <c r="B1829" s="63" t="s">
        <v>16282</v>
      </c>
    </row>
    <row r="1830" spans="1:2" x14ac:dyDescent="0.25">
      <c r="A1830" s="62">
        <v>22101719</v>
      </c>
      <c r="B1830" s="63" t="s">
        <v>15350</v>
      </c>
    </row>
    <row r="1831" spans="1:2" x14ac:dyDescent="0.25">
      <c r="A1831" s="62">
        <v>22101720</v>
      </c>
      <c r="B1831" s="63" t="s">
        <v>12451</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11812</v>
      </c>
    </row>
    <row r="1836" spans="1:2" x14ac:dyDescent="0.25">
      <c r="A1836" s="62">
        <v>22101901</v>
      </c>
      <c r="B1836" s="63" t="s">
        <v>17269</v>
      </c>
    </row>
    <row r="1837" spans="1:2" x14ac:dyDescent="0.25">
      <c r="A1837" s="62">
        <v>22101902</v>
      </c>
      <c r="B1837" s="63" t="s">
        <v>13000</v>
      </c>
    </row>
    <row r="1838" spans="1:2" x14ac:dyDescent="0.25">
      <c r="A1838" s="62">
        <v>22101903</v>
      </c>
      <c r="B1838" s="63" t="s">
        <v>18704</v>
      </c>
    </row>
    <row r="1839" spans="1:2" x14ac:dyDescent="0.25">
      <c r="A1839" s="62">
        <v>22101904</v>
      </c>
      <c r="B1839" s="63" t="s">
        <v>5308</v>
      </c>
    </row>
    <row r="1840" spans="1:2" x14ac:dyDescent="0.25">
      <c r="A1840" s="62">
        <v>22101905</v>
      </c>
      <c r="B1840" s="63" t="s">
        <v>5568</v>
      </c>
    </row>
    <row r="1841" spans="1:2" x14ac:dyDescent="0.25">
      <c r="A1841" s="62">
        <v>22101906</v>
      </c>
      <c r="B1841" s="63" t="s">
        <v>10837</v>
      </c>
    </row>
    <row r="1842" spans="1:2" x14ac:dyDescent="0.25">
      <c r="A1842" s="62">
        <v>22101907</v>
      </c>
      <c r="B1842" s="63" t="s">
        <v>8196</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3856</v>
      </c>
    </row>
    <row r="1851" spans="1:2" x14ac:dyDescent="0.25">
      <c r="A1851" s="62">
        <v>23101508</v>
      </c>
      <c r="B1851" s="63" t="s">
        <v>17248</v>
      </c>
    </row>
    <row r="1852" spans="1:2" x14ac:dyDescent="0.25">
      <c r="A1852" s="62">
        <v>23101509</v>
      </c>
      <c r="B1852" s="63" t="s">
        <v>10544</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8092</v>
      </c>
    </row>
    <row r="1860" spans="1:2" x14ac:dyDescent="0.25">
      <c r="A1860" s="62">
        <v>23101517</v>
      </c>
      <c r="B1860" s="63" t="s">
        <v>13979</v>
      </c>
    </row>
    <row r="1861" spans="1:2" x14ac:dyDescent="0.25">
      <c r="A1861" s="62">
        <v>23101518</v>
      </c>
      <c r="B1861" s="63" t="s">
        <v>8848</v>
      </c>
    </row>
    <row r="1862" spans="1:2" x14ac:dyDescent="0.25">
      <c r="A1862" s="62">
        <v>23101519</v>
      </c>
      <c r="B1862" s="63" t="s">
        <v>4258</v>
      </c>
    </row>
    <row r="1863" spans="1:2" x14ac:dyDescent="0.25">
      <c r="A1863" s="62">
        <v>23101520</v>
      </c>
      <c r="B1863" s="63" t="s">
        <v>7675</v>
      </c>
    </row>
    <row r="1864" spans="1:2" x14ac:dyDescent="0.25">
      <c r="A1864" s="62">
        <v>23101521</v>
      </c>
      <c r="B1864" s="63" t="s">
        <v>14730</v>
      </c>
    </row>
    <row r="1865" spans="1:2" x14ac:dyDescent="0.25">
      <c r="A1865" s="62">
        <v>23101522</v>
      </c>
      <c r="B1865" s="63" t="s">
        <v>14137</v>
      </c>
    </row>
    <row r="1866" spans="1:2" x14ac:dyDescent="0.25">
      <c r="A1866" s="62">
        <v>23111501</v>
      </c>
      <c r="B1866" s="63" t="s">
        <v>5377</v>
      </c>
    </row>
    <row r="1867" spans="1:2" x14ac:dyDescent="0.25">
      <c r="A1867" s="62">
        <v>23111502</v>
      </c>
      <c r="B1867" s="63" t="s">
        <v>36</v>
      </c>
    </row>
    <row r="1868" spans="1:2" x14ac:dyDescent="0.25">
      <c r="A1868" s="62">
        <v>23111503</v>
      </c>
      <c r="B1868" s="63" t="s">
        <v>10660</v>
      </c>
    </row>
    <row r="1869" spans="1:2" x14ac:dyDescent="0.25">
      <c r="A1869" s="62">
        <v>23111504</v>
      </c>
      <c r="B1869" s="63" t="s">
        <v>18536</v>
      </c>
    </row>
    <row r="1870" spans="1:2" x14ac:dyDescent="0.25">
      <c r="A1870" s="62">
        <v>23111505</v>
      </c>
      <c r="B1870" s="63" t="s">
        <v>4563</v>
      </c>
    </row>
    <row r="1871" spans="1:2" x14ac:dyDescent="0.25">
      <c r="A1871" s="62">
        <v>23111506</v>
      </c>
      <c r="B1871" s="63" t="s">
        <v>14425</v>
      </c>
    </row>
    <row r="1872" spans="1:2" x14ac:dyDescent="0.25">
      <c r="A1872" s="62">
        <v>23111507</v>
      </c>
      <c r="B1872" s="63" t="s">
        <v>17914</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5321</v>
      </c>
    </row>
    <row r="1879" spans="1:2" x14ac:dyDescent="0.25">
      <c r="A1879" s="62">
        <v>23121501</v>
      </c>
      <c r="B1879" s="63" t="s">
        <v>18371</v>
      </c>
    </row>
    <row r="1880" spans="1:2" x14ac:dyDescent="0.25">
      <c r="A1880" s="62">
        <v>23121502</v>
      </c>
      <c r="B1880" s="63" t="s">
        <v>18311</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13592</v>
      </c>
    </row>
    <row r="1885" spans="1:2" x14ac:dyDescent="0.25">
      <c r="A1885" s="62">
        <v>23121507</v>
      </c>
      <c r="B1885" s="63" t="s">
        <v>7080</v>
      </c>
    </row>
    <row r="1886" spans="1:2" x14ac:dyDescent="0.25">
      <c r="A1886" s="62">
        <v>23121508</v>
      </c>
      <c r="B1886" s="63" t="s">
        <v>9887</v>
      </c>
    </row>
    <row r="1887" spans="1:2" x14ac:dyDescent="0.25">
      <c r="A1887" s="62">
        <v>23121509</v>
      </c>
      <c r="B1887" s="63" t="s">
        <v>6803</v>
      </c>
    </row>
    <row r="1888" spans="1:2" x14ac:dyDescent="0.25">
      <c r="A1888" s="62">
        <v>23121510</v>
      </c>
      <c r="B1888" s="63" t="s">
        <v>1198</v>
      </c>
    </row>
    <row r="1889" spans="1:2" x14ac:dyDescent="0.25">
      <c r="A1889" s="62">
        <v>23121601</v>
      </c>
      <c r="B1889" s="63" t="s">
        <v>4379</v>
      </c>
    </row>
    <row r="1890" spans="1:2" x14ac:dyDescent="0.25">
      <c r="A1890" s="62">
        <v>23121602</v>
      </c>
      <c r="B1890" s="63" t="s">
        <v>8520</v>
      </c>
    </row>
    <row r="1891" spans="1:2" x14ac:dyDescent="0.25">
      <c r="A1891" s="62">
        <v>23121603</v>
      </c>
      <c r="B1891" s="63" t="s">
        <v>4606</v>
      </c>
    </row>
    <row r="1892" spans="1:2" x14ac:dyDescent="0.25">
      <c r="A1892" s="62">
        <v>23121604</v>
      </c>
      <c r="B1892" s="63" t="s">
        <v>12580</v>
      </c>
    </row>
    <row r="1893" spans="1:2" x14ac:dyDescent="0.25">
      <c r="A1893" s="62">
        <v>23121605</v>
      </c>
      <c r="B1893" s="63" t="s">
        <v>15228</v>
      </c>
    </row>
    <row r="1894" spans="1:2" x14ac:dyDescent="0.25">
      <c r="A1894" s="62">
        <v>23121606</v>
      </c>
      <c r="B1894" s="63" t="s">
        <v>5695</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8787</v>
      </c>
    </row>
    <row r="1899" spans="1:2" x14ac:dyDescent="0.25">
      <c r="A1899" s="62">
        <v>23121611</v>
      </c>
      <c r="B1899" s="63" t="s">
        <v>10398</v>
      </c>
    </row>
    <row r="1900" spans="1:2" x14ac:dyDescent="0.25">
      <c r="A1900" s="62">
        <v>23121612</v>
      </c>
      <c r="B1900" s="63" t="s">
        <v>17586</v>
      </c>
    </row>
    <row r="1901" spans="1:2" x14ac:dyDescent="0.25">
      <c r="A1901" s="62">
        <v>23121613</v>
      </c>
      <c r="B1901" s="63" t="s">
        <v>4684</v>
      </c>
    </row>
    <row r="1902" spans="1:2" x14ac:dyDescent="0.25">
      <c r="A1902" s="62">
        <v>23121614</v>
      </c>
      <c r="B1902" s="63" t="s">
        <v>15767</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10415</v>
      </c>
    </row>
    <row r="1908" spans="1:2" x14ac:dyDescent="0.25">
      <c r="A1908" s="62">
        <v>23131505</v>
      </c>
      <c r="B1908" s="63" t="s">
        <v>13538</v>
      </c>
    </row>
    <row r="1909" spans="1:2" x14ac:dyDescent="0.25">
      <c r="A1909" s="62">
        <v>23131506</v>
      </c>
      <c r="B1909" s="63" t="s">
        <v>6769</v>
      </c>
    </row>
    <row r="1910" spans="1:2" x14ac:dyDescent="0.25">
      <c r="A1910" s="62">
        <v>23131507</v>
      </c>
      <c r="B1910" s="63" t="s">
        <v>9505</v>
      </c>
    </row>
    <row r="1911" spans="1:2" x14ac:dyDescent="0.25">
      <c r="A1911" s="62">
        <v>23131508</v>
      </c>
      <c r="B1911" s="63" t="s">
        <v>17996</v>
      </c>
    </row>
    <row r="1912" spans="1:2" x14ac:dyDescent="0.25">
      <c r="A1912" s="62">
        <v>23131509</v>
      </c>
      <c r="B1912" s="63" t="s">
        <v>6226</v>
      </c>
    </row>
    <row r="1913" spans="1:2" x14ac:dyDescent="0.25">
      <c r="A1913" s="62">
        <v>23131510</v>
      </c>
      <c r="B1913" s="63" t="s">
        <v>17021</v>
      </c>
    </row>
    <row r="1914" spans="1:2" x14ac:dyDescent="0.25">
      <c r="A1914" s="62">
        <v>23131511</v>
      </c>
      <c r="B1914" s="63" t="s">
        <v>15020</v>
      </c>
    </row>
    <row r="1915" spans="1:2" x14ac:dyDescent="0.25">
      <c r="A1915" s="62">
        <v>23131512</v>
      </c>
      <c r="B1915" s="63" t="s">
        <v>7023</v>
      </c>
    </row>
    <row r="1916" spans="1:2" x14ac:dyDescent="0.25">
      <c r="A1916" s="62">
        <v>23131513</v>
      </c>
      <c r="B1916" s="63" t="s">
        <v>18588</v>
      </c>
    </row>
    <row r="1917" spans="1:2" x14ac:dyDescent="0.25">
      <c r="A1917" s="62">
        <v>23131514</v>
      </c>
      <c r="B1917" s="63" t="s">
        <v>7478</v>
      </c>
    </row>
    <row r="1918" spans="1:2" x14ac:dyDescent="0.25">
      <c r="A1918" s="62">
        <v>23131515</v>
      </c>
      <c r="B1918" s="63" t="s">
        <v>4472</v>
      </c>
    </row>
    <row r="1919" spans="1:2" x14ac:dyDescent="0.25">
      <c r="A1919" s="62">
        <v>23131601</v>
      </c>
      <c r="B1919" s="63" t="s">
        <v>17187</v>
      </c>
    </row>
    <row r="1920" spans="1:2" x14ac:dyDescent="0.25">
      <c r="A1920" s="62">
        <v>23131602</v>
      </c>
      <c r="B1920" s="63" t="s">
        <v>9703</v>
      </c>
    </row>
    <row r="1921" spans="1:2" x14ac:dyDescent="0.25">
      <c r="A1921" s="62">
        <v>23131603</v>
      </c>
      <c r="B1921" s="63" t="s">
        <v>9426</v>
      </c>
    </row>
    <row r="1922" spans="1:2" x14ac:dyDescent="0.25">
      <c r="A1922" s="62">
        <v>23131604</v>
      </c>
      <c r="B1922" s="63" t="s">
        <v>15726</v>
      </c>
    </row>
    <row r="1923" spans="1:2" x14ac:dyDescent="0.25">
      <c r="A1923" s="62">
        <v>23131701</v>
      </c>
      <c r="B1923" s="63" t="s">
        <v>10925</v>
      </c>
    </row>
    <row r="1924" spans="1:2" x14ac:dyDescent="0.25">
      <c r="A1924" s="62">
        <v>23131702</v>
      </c>
      <c r="B1924" s="63" t="s">
        <v>14561</v>
      </c>
    </row>
    <row r="1925" spans="1:2" x14ac:dyDescent="0.25">
      <c r="A1925" s="62">
        <v>23131703</v>
      </c>
      <c r="B1925" s="63" t="s">
        <v>854</v>
      </c>
    </row>
    <row r="1926" spans="1:2" x14ac:dyDescent="0.25">
      <c r="A1926" s="62">
        <v>23131704</v>
      </c>
      <c r="B1926" s="63" t="s">
        <v>4870</v>
      </c>
    </row>
    <row r="1927" spans="1:2" x14ac:dyDescent="0.25">
      <c r="A1927" s="62">
        <v>23141601</v>
      </c>
      <c r="B1927" s="63" t="s">
        <v>16192</v>
      </c>
    </row>
    <row r="1928" spans="1:2" x14ac:dyDescent="0.25">
      <c r="A1928" s="62">
        <v>23141602</v>
      </c>
      <c r="B1928" s="63" t="s">
        <v>16359</v>
      </c>
    </row>
    <row r="1929" spans="1:2" x14ac:dyDescent="0.25">
      <c r="A1929" s="62">
        <v>23141603</v>
      </c>
      <c r="B1929" s="63" t="s">
        <v>8714</v>
      </c>
    </row>
    <row r="1930" spans="1:2" x14ac:dyDescent="0.25">
      <c r="A1930" s="62">
        <v>23141604</v>
      </c>
      <c r="B1930" s="63" t="s">
        <v>7899</v>
      </c>
    </row>
    <row r="1931" spans="1:2" x14ac:dyDescent="0.25">
      <c r="A1931" s="62">
        <v>23141605</v>
      </c>
      <c r="B1931" s="63" t="s">
        <v>14945</v>
      </c>
    </row>
    <row r="1932" spans="1:2" x14ac:dyDescent="0.25">
      <c r="A1932" s="62">
        <v>23141701</v>
      </c>
      <c r="B1932" s="63" t="s">
        <v>12694</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9269</v>
      </c>
    </row>
    <row r="1938" spans="1:2" x14ac:dyDescent="0.25">
      <c r="A1938" s="62">
        <v>23151503</v>
      </c>
      <c r="B1938" s="63" t="s">
        <v>672</v>
      </c>
    </row>
    <row r="1939" spans="1:2" x14ac:dyDescent="0.25">
      <c r="A1939" s="62">
        <v>23151504</v>
      </c>
      <c r="B1939" s="63" t="s">
        <v>18443</v>
      </c>
    </row>
    <row r="1940" spans="1:2" x14ac:dyDescent="0.25">
      <c r="A1940" s="62">
        <v>23151506</v>
      </c>
      <c r="B1940" s="63" t="s">
        <v>5988</v>
      </c>
    </row>
    <row r="1941" spans="1:2" x14ac:dyDescent="0.25">
      <c r="A1941" s="62">
        <v>23151507</v>
      </c>
      <c r="B1941" s="63" t="s">
        <v>16784</v>
      </c>
    </row>
    <row r="1942" spans="1:2" x14ac:dyDescent="0.25">
      <c r="A1942" s="62">
        <v>23151508</v>
      </c>
      <c r="B1942" s="63" t="s">
        <v>10344</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15308</v>
      </c>
    </row>
    <row r="1958" spans="1:2" x14ac:dyDescent="0.25">
      <c r="A1958" s="62">
        <v>23151701</v>
      </c>
      <c r="B1958" s="63" t="s">
        <v>12304</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13773</v>
      </c>
    </row>
    <row r="1965" spans="1:2" x14ac:dyDescent="0.25">
      <c r="A1965" s="62">
        <v>23151803</v>
      </c>
      <c r="B1965" s="63" t="s">
        <v>15944</v>
      </c>
    </row>
    <row r="1966" spans="1:2" x14ac:dyDescent="0.25">
      <c r="A1966" s="62">
        <v>23151804</v>
      </c>
      <c r="B1966" s="63" t="s">
        <v>11949</v>
      </c>
    </row>
    <row r="1967" spans="1:2" x14ac:dyDescent="0.25">
      <c r="A1967" s="62">
        <v>23151805</v>
      </c>
      <c r="B1967" s="63" t="s">
        <v>10601</v>
      </c>
    </row>
    <row r="1968" spans="1:2" x14ac:dyDescent="0.25">
      <c r="A1968" s="62">
        <v>23151806</v>
      </c>
      <c r="B1968" s="63" t="s">
        <v>7688</v>
      </c>
    </row>
    <row r="1969" spans="1:2" x14ac:dyDescent="0.25">
      <c r="A1969" s="62">
        <v>23151807</v>
      </c>
      <c r="B1969" s="63" t="s">
        <v>9144</v>
      </c>
    </row>
    <row r="1970" spans="1:2" x14ac:dyDescent="0.25">
      <c r="A1970" s="62">
        <v>23151808</v>
      </c>
      <c r="B1970" s="63" t="s">
        <v>7426</v>
      </c>
    </row>
    <row r="1971" spans="1:2" x14ac:dyDescent="0.25">
      <c r="A1971" s="62">
        <v>23151809</v>
      </c>
      <c r="B1971" s="63" t="s">
        <v>4436</v>
      </c>
    </row>
    <row r="1972" spans="1:2" x14ac:dyDescent="0.25">
      <c r="A1972" s="62">
        <v>23151810</v>
      </c>
      <c r="B1972" s="63" t="s">
        <v>6037</v>
      </c>
    </row>
    <row r="1973" spans="1:2" x14ac:dyDescent="0.25">
      <c r="A1973" s="62">
        <v>23151811</v>
      </c>
      <c r="B1973" s="63" t="s">
        <v>10664</v>
      </c>
    </row>
    <row r="1974" spans="1:2" x14ac:dyDescent="0.25">
      <c r="A1974" s="62">
        <v>23151812</v>
      </c>
      <c r="B1974" s="63" t="s">
        <v>6749</v>
      </c>
    </row>
    <row r="1975" spans="1:2" x14ac:dyDescent="0.25">
      <c r="A1975" s="62">
        <v>23151813</v>
      </c>
      <c r="B1975" s="63" t="s">
        <v>12442</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3311</v>
      </c>
    </row>
    <row r="1980" spans="1:2" x14ac:dyDescent="0.25">
      <c r="A1980" s="62">
        <v>23151819</v>
      </c>
      <c r="B1980" s="63" t="s">
        <v>17219</v>
      </c>
    </row>
    <row r="1981" spans="1:2" x14ac:dyDescent="0.25">
      <c r="A1981" s="62">
        <v>23151820</v>
      </c>
      <c r="B1981" s="63" t="s">
        <v>15587</v>
      </c>
    </row>
    <row r="1982" spans="1:2" x14ac:dyDescent="0.25">
      <c r="A1982" s="62">
        <v>23151821</v>
      </c>
      <c r="B1982" s="63" t="s">
        <v>4521</v>
      </c>
    </row>
    <row r="1983" spans="1:2" x14ac:dyDescent="0.25">
      <c r="A1983" s="62">
        <v>23151822</v>
      </c>
      <c r="B1983" s="63" t="s">
        <v>11852</v>
      </c>
    </row>
    <row r="1984" spans="1:2" x14ac:dyDescent="0.25">
      <c r="A1984" s="62">
        <v>23151823</v>
      </c>
      <c r="B1984" s="63" t="s">
        <v>13138</v>
      </c>
    </row>
    <row r="1985" spans="1:2" x14ac:dyDescent="0.25">
      <c r="A1985" s="62">
        <v>23151901</v>
      </c>
      <c r="B1985" s="63" t="s">
        <v>11931</v>
      </c>
    </row>
    <row r="1986" spans="1:2" x14ac:dyDescent="0.25">
      <c r="A1986" s="62">
        <v>23151902</v>
      </c>
      <c r="B1986" s="63" t="s">
        <v>16430</v>
      </c>
    </row>
    <row r="1987" spans="1:2" x14ac:dyDescent="0.25">
      <c r="A1987" s="62">
        <v>23151903</v>
      </c>
      <c r="B1987" s="63" t="s">
        <v>9141</v>
      </c>
    </row>
    <row r="1988" spans="1:2" x14ac:dyDescent="0.25">
      <c r="A1988" s="62">
        <v>23151904</v>
      </c>
      <c r="B1988" s="63" t="s">
        <v>7110</v>
      </c>
    </row>
    <row r="1989" spans="1:2" x14ac:dyDescent="0.25">
      <c r="A1989" s="62">
        <v>23151905</v>
      </c>
      <c r="B1989" s="63" t="s">
        <v>11916</v>
      </c>
    </row>
    <row r="1990" spans="1:2" x14ac:dyDescent="0.25">
      <c r="A1990" s="62">
        <v>23151906</v>
      </c>
      <c r="B1990" s="63" t="s">
        <v>1760</v>
      </c>
    </row>
    <row r="1991" spans="1:2" x14ac:dyDescent="0.25">
      <c r="A1991" s="62">
        <v>23152001</v>
      </c>
      <c r="B1991" s="63" t="s">
        <v>5408</v>
      </c>
    </row>
    <row r="1992" spans="1:2" x14ac:dyDescent="0.25">
      <c r="A1992" s="62">
        <v>23152002</v>
      </c>
      <c r="B1992" s="63" t="s">
        <v>16858</v>
      </c>
    </row>
    <row r="1993" spans="1:2" x14ac:dyDescent="0.25">
      <c r="A1993" s="62">
        <v>23152101</v>
      </c>
      <c r="B1993" s="63" t="s">
        <v>11188</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9845</v>
      </c>
    </row>
    <row r="1998" spans="1:2" x14ac:dyDescent="0.25">
      <c r="A1998" s="62">
        <v>23152202</v>
      </c>
      <c r="B1998" s="63" t="s">
        <v>10131</v>
      </c>
    </row>
    <row r="1999" spans="1:2" x14ac:dyDescent="0.25">
      <c r="A1999" s="62">
        <v>23152203</v>
      </c>
      <c r="B1999" s="63" t="s">
        <v>6251</v>
      </c>
    </row>
    <row r="2000" spans="1:2" x14ac:dyDescent="0.25">
      <c r="A2000" s="62">
        <v>23152204</v>
      </c>
      <c r="B2000" s="63" t="s">
        <v>11020</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7089</v>
      </c>
    </row>
    <row r="2010" spans="1:2" x14ac:dyDescent="0.25">
      <c r="A2010" s="62">
        <v>23153002</v>
      </c>
      <c r="B2010" s="63" t="s">
        <v>755</v>
      </c>
    </row>
    <row r="2011" spans="1:2" x14ac:dyDescent="0.25">
      <c r="A2011" s="62">
        <v>23153003</v>
      </c>
      <c r="B2011" s="63" t="s">
        <v>4574</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11974</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10841</v>
      </c>
    </row>
    <row r="2021" spans="1:2" x14ac:dyDescent="0.25">
      <c r="A2021" s="62">
        <v>23153013</v>
      </c>
      <c r="B2021" s="63" t="s">
        <v>5763</v>
      </c>
    </row>
    <row r="2022" spans="1:2" x14ac:dyDescent="0.25">
      <c r="A2022" s="62">
        <v>23153014</v>
      </c>
      <c r="B2022" s="63" t="s">
        <v>3453</v>
      </c>
    </row>
    <row r="2023" spans="1:2" x14ac:dyDescent="0.25">
      <c r="A2023" s="62">
        <v>23153015</v>
      </c>
      <c r="B2023" s="63" t="s">
        <v>6345</v>
      </c>
    </row>
    <row r="2024" spans="1:2" x14ac:dyDescent="0.25">
      <c r="A2024" s="62">
        <v>23153016</v>
      </c>
      <c r="B2024" s="63" t="s">
        <v>8098</v>
      </c>
    </row>
    <row r="2025" spans="1:2" x14ac:dyDescent="0.25">
      <c r="A2025" s="62">
        <v>23153017</v>
      </c>
      <c r="B2025" s="63" t="s">
        <v>10849</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17100</v>
      </c>
    </row>
    <row r="2031" spans="1:2" x14ac:dyDescent="0.25">
      <c r="A2031" s="62">
        <v>23153023</v>
      </c>
      <c r="B2031" s="63" t="s">
        <v>4828</v>
      </c>
    </row>
    <row r="2032" spans="1:2" x14ac:dyDescent="0.25">
      <c r="A2032" s="62">
        <v>23153024</v>
      </c>
      <c r="B2032" s="63" t="s">
        <v>15119</v>
      </c>
    </row>
    <row r="2033" spans="1:2" x14ac:dyDescent="0.25">
      <c r="A2033" s="62">
        <v>23153025</v>
      </c>
      <c r="B2033" s="63" t="s">
        <v>15111</v>
      </c>
    </row>
    <row r="2034" spans="1:2" x14ac:dyDescent="0.25">
      <c r="A2034" s="62">
        <v>23153026</v>
      </c>
      <c r="B2034" s="63" t="s">
        <v>10629</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6438</v>
      </c>
    </row>
    <row r="2042" spans="1:2" x14ac:dyDescent="0.25">
      <c r="A2042" s="62">
        <v>23153034</v>
      </c>
      <c r="B2042" s="63" t="s">
        <v>17294</v>
      </c>
    </row>
    <row r="2043" spans="1:2" x14ac:dyDescent="0.25">
      <c r="A2043" s="62">
        <v>23153035</v>
      </c>
      <c r="B2043" s="63" t="s">
        <v>4321</v>
      </c>
    </row>
    <row r="2044" spans="1:2" x14ac:dyDescent="0.25">
      <c r="A2044" s="62">
        <v>23153036</v>
      </c>
      <c r="B2044" s="63" t="s">
        <v>13915</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18502</v>
      </c>
    </row>
    <row r="2049" spans="1:2" x14ac:dyDescent="0.25">
      <c r="A2049" s="62">
        <v>23153129</v>
      </c>
      <c r="B2049" s="63" t="s">
        <v>13421</v>
      </c>
    </row>
    <row r="2050" spans="1:2" x14ac:dyDescent="0.25">
      <c r="A2050" s="62">
        <v>23153130</v>
      </c>
      <c r="B2050" s="63" t="s">
        <v>10531</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7398</v>
      </c>
    </row>
    <row r="2057" spans="1:2" x14ac:dyDescent="0.25">
      <c r="A2057" s="62">
        <v>23153137</v>
      </c>
      <c r="B2057" s="63" t="s">
        <v>4661</v>
      </c>
    </row>
    <row r="2058" spans="1:2" x14ac:dyDescent="0.25">
      <c r="A2058" s="62">
        <v>23153138</v>
      </c>
      <c r="B2058" s="63" t="s">
        <v>309</v>
      </c>
    </row>
    <row r="2059" spans="1:2" x14ac:dyDescent="0.25">
      <c r="A2059" s="62">
        <v>23153139</v>
      </c>
      <c r="B2059" s="63" t="s">
        <v>14843</v>
      </c>
    </row>
    <row r="2060" spans="1:2" x14ac:dyDescent="0.25">
      <c r="A2060" s="62">
        <v>23153140</v>
      </c>
      <c r="B2060" s="63" t="s">
        <v>10903</v>
      </c>
    </row>
    <row r="2061" spans="1:2" x14ac:dyDescent="0.25">
      <c r="A2061" s="62">
        <v>23153201</v>
      </c>
      <c r="B2061" s="63" t="s">
        <v>10339</v>
      </c>
    </row>
    <row r="2062" spans="1:2" x14ac:dyDescent="0.25">
      <c r="A2062" s="62">
        <v>23153202</v>
      </c>
      <c r="B2062" s="63" t="s">
        <v>11814</v>
      </c>
    </row>
    <row r="2063" spans="1:2" x14ac:dyDescent="0.25">
      <c r="A2063" s="62">
        <v>23153203</v>
      </c>
      <c r="B2063" s="63" t="s">
        <v>18508</v>
      </c>
    </row>
    <row r="2064" spans="1:2" x14ac:dyDescent="0.25">
      <c r="A2064" s="62">
        <v>23153204</v>
      </c>
      <c r="B2064" s="63" t="s">
        <v>9528</v>
      </c>
    </row>
    <row r="2065" spans="1:2" x14ac:dyDescent="0.25">
      <c r="A2065" s="62">
        <v>23153301</v>
      </c>
      <c r="B2065" s="63" t="s">
        <v>17763</v>
      </c>
    </row>
    <row r="2066" spans="1:2" x14ac:dyDescent="0.25">
      <c r="A2066" s="62">
        <v>23153302</v>
      </c>
      <c r="B2066" s="63" t="s">
        <v>4699</v>
      </c>
    </row>
    <row r="2067" spans="1:2" x14ac:dyDescent="0.25">
      <c r="A2067" s="62">
        <v>23153303</v>
      </c>
      <c r="B2067" s="63" t="s">
        <v>7734</v>
      </c>
    </row>
    <row r="2068" spans="1:2" x14ac:dyDescent="0.25">
      <c r="A2068" s="62">
        <v>23153305</v>
      </c>
      <c r="B2068" s="63" t="s">
        <v>3828</v>
      </c>
    </row>
    <row r="2069" spans="1:2" x14ac:dyDescent="0.25">
      <c r="A2069" s="62">
        <v>23153306</v>
      </c>
      <c r="B2069" s="63" t="s">
        <v>7489</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7693</v>
      </c>
    </row>
    <row r="2075" spans="1:2" x14ac:dyDescent="0.25">
      <c r="A2075" s="62">
        <v>23153312</v>
      </c>
      <c r="B2075" s="63" t="s">
        <v>17288</v>
      </c>
    </row>
    <row r="2076" spans="1:2" x14ac:dyDescent="0.25">
      <c r="A2076" s="62">
        <v>23153313</v>
      </c>
      <c r="B2076" s="63" t="s">
        <v>6852</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6766</v>
      </c>
    </row>
    <row r="2084" spans="1:2" x14ac:dyDescent="0.25">
      <c r="A2084" s="62">
        <v>23153408</v>
      </c>
      <c r="B2084" s="63" t="s">
        <v>18223</v>
      </c>
    </row>
    <row r="2085" spans="1:2" x14ac:dyDescent="0.25">
      <c r="A2085" s="62">
        <v>23153409</v>
      </c>
      <c r="B2085" s="63" t="s">
        <v>6519</v>
      </c>
    </row>
    <row r="2086" spans="1:2" x14ac:dyDescent="0.25">
      <c r="A2086" s="62">
        <v>23153410</v>
      </c>
      <c r="B2086" s="63" t="s">
        <v>16112</v>
      </c>
    </row>
    <row r="2087" spans="1:2" x14ac:dyDescent="0.25">
      <c r="A2087" s="62">
        <v>23153411</v>
      </c>
      <c r="B2087" s="63" t="s">
        <v>10647</v>
      </c>
    </row>
    <row r="2088" spans="1:2" x14ac:dyDescent="0.25">
      <c r="A2088" s="62">
        <v>23153412</v>
      </c>
      <c r="B2088" s="63" t="s">
        <v>5295</v>
      </c>
    </row>
    <row r="2089" spans="1:2" x14ac:dyDescent="0.25">
      <c r="A2089" s="62">
        <v>23153413</v>
      </c>
      <c r="B2089" s="63" t="s">
        <v>3893</v>
      </c>
    </row>
    <row r="2090" spans="1:2" x14ac:dyDescent="0.25">
      <c r="A2090" s="62">
        <v>23153414</v>
      </c>
      <c r="B2090" s="63" t="s">
        <v>7092</v>
      </c>
    </row>
    <row r="2091" spans="1:2" x14ac:dyDescent="0.25">
      <c r="A2091" s="62">
        <v>23153415</v>
      </c>
      <c r="B2091" s="63" t="s">
        <v>17715</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12099</v>
      </c>
    </row>
    <row r="2096" spans="1:2" x14ac:dyDescent="0.25">
      <c r="A2096" s="62">
        <v>23153503</v>
      </c>
      <c r="B2096" s="63" t="s">
        <v>3168</v>
      </c>
    </row>
    <row r="2097" spans="1:2" x14ac:dyDescent="0.25">
      <c r="A2097" s="62">
        <v>23153504</v>
      </c>
      <c r="B2097" s="63" t="s">
        <v>18675</v>
      </c>
    </row>
    <row r="2098" spans="1:2" x14ac:dyDescent="0.25">
      <c r="A2098" s="62">
        <v>23153505</v>
      </c>
      <c r="B2098" s="63" t="s">
        <v>12821</v>
      </c>
    </row>
    <row r="2099" spans="1:2" x14ac:dyDescent="0.25">
      <c r="A2099" s="62">
        <v>23153506</v>
      </c>
      <c r="B2099" s="63" t="s">
        <v>882</v>
      </c>
    </row>
    <row r="2100" spans="1:2" x14ac:dyDescent="0.25">
      <c r="A2100" s="62">
        <v>23153507</v>
      </c>
      <c r="B2100" s="63" t="s">
        <v>14605</v>
      </c>
    </row>
    <row r="2101" spans="1:2" x14ac:dyDescent="0.25">
      <c r="A2101" s="62">
        <v>23153508</v>
      </c>
      <c r="B2101" s="63" t="s">
        <v>11323</v>
      </c>
    </row>
    <row r="2102" spans="1:2" x14ac:dyDescent="0.25">
      <c r="A2102" s="62">
        <v>23161501</v>
      </c>
      <c r="B2102" s="63" t="s">
        <v>15138</v>
      </c>
    </row>
    <row r="2103" spans="1:2" x14ac:dyDescent="0.25">
      <c r="A2103" s="62">
        <v>23161502</v>
      </c>
      <c r="B2103" s="63" t="s">
        <v>8094</v>
      </c>
    </row>
    <row r="2104" spans="1:2" x14ac:dyDescent="0.25">
      <c r="A2104" s="62">
        <v>23161503</v>
      </c>
      <c r="B2104" s="63" t="s">
        <v>5806</v>
      </c>
    </row>
    <row r="2105" spans="1:2" x14ac:dyDescent="0.25">
      <c r="A2105" s="62">
        <v>23161504</v>
      </c>
      <c r="B2105" s="63" t="s">
        <v>3111</v>
      </c>
    </row>
    <row r="2106" spans="1:2" x14ac:dyDescent="0.25">
      <c r="A2106" s="62">
        <v>23161506</v>
      </c>
      <c r="B2106" s="63" t="s">
        <v>10686</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11970</v>
      </c>
    </row>
    <row r="2111" spans="1:2" x14ac:dyDescent="0.25">
      <c r="A2111" s="62">
        <v>23161511</v>
      </c>
      <c r="B2111" s="63" t="s">
        <v>2536</v>
      </c>
    </row>
    <row r="2112" spans="1:2" x14ac:dyDescent="0.25">
      <c r="A2112" s="62">
        <v>23161512</v>
      </c>
      <c r="B2112" s="63" t="s">
        <v>12575</v>
      </c>
    </row>
    <row r="2113" spans="1:2" x14ac:dyDescent="0.25">
      <c r="A2113" s="62">
        <v>23161513</v>
      </c>
      <c r="B2113" s="63" t="s">
        <v>11638</v>
      </c>
    </row>
    <row r="2114" spans="1:2" x14ac:dyDescent="0.25">
      <c r="A2114" s="62">
        <v>23161514</v>
      </c>
      <c r="B2114" s="63" t="s">
        <v>18696</v>
      </c>
    </row>
    <row r="2115" spans="1:2" x14ac:dyDescent="0.25">
      <c r="A2115" s="62">
        <v>23161515</v>
      </c>
      <c r="B2115" s="63" t="s">
        <v>8576</v>
      </c>
    </row>
    <row r="2116" spans="1:2" x14ac:dyDescent="0.25">
      <c r="A2116" s="62">
        <v>23161601</v>
      </c>
      <c r="B2116" s="63" t="s">
        <v>15138</v>
      </c>
    </row>
    <row r="2117" spans="1:2" x14ac:dyDescent="0.25">
      <c r="A2117" s="62">
        <v>23161602</v>
      </c>
      <c r="B2117" s="63" t="s">
        <v>17817</v>
      </c>
    </row>
    <row r="2118" spans="1:2" x14ac:dyDescent="0.25">
      <c r="A2118" s="62">
        <v>23161603</v>
      </c>
      <c r="B2118" s="63" t="s">
        <v>4115</v>
      </c>
    </row>
    <row r="2119" spans="1:2" x14ac:dyDescent="0.25">
      <c r="A2119" s="62">
        <v>23161605</v>
      </c>
      <c r="B2119" s="63" t="s">
        <v>8295</v>
      </c>
    </row>
    <row r="2120" spans="1:2" x14ac:dyDescent="0.25">
      <c r="A2120" s="62">
        <v>23161606</v>
      </c>
      <c r="B2120" s="63" t="s">
        <v>11270</v>
      </c>
    </row>
    <row r="2121" spans="1:2" x14ac:dyDescent="0.25">
      <c r="A2121" s="62">
        <v>23161607</v>
      </c>
      <c r="B2121" s="63" t="s">
        <v>6036</v>
      </c>
    </row>
    <row r="2122" spans="1:2" x14ac:dyDescent="0.25">
      <c r="A2122" s="62">
        <v>23161608</v>
      </c>
      <c r="B2122" s="63" t="s">
        <v>10144</v>
      </c>
    </row>
    <row r="2123" spans="1:2" x14ac:dyDescent="0.25">
      <c r="A2123" s="62">
        <v>23171501</v>
      </c>
      <c r="B2123" s="63" t="s">
        <v>13401</v>
      </c>
    </row>
    <row r="2124" spans="1:2" x14ac:dyDescent="0.25">
      <c r="A2124" s="62">
        <v>23171502</v>
      </c>
      <c r="B2124" s="63" t="s">
        <v>1920</v>
      </c>
    </row>
    <row r="2125" spans="1:2" x14ac:dyDescent="0.25">
      <c r="A2125" s="62">
        <v>23171504</v>
      </c>
      <c r="B2125" s="63" t="s">
        <v>4752</v>
      </c>
    </row>
    <row r="2126" spans="1:2" x14ac:dyDescent="0.25">
      <c r="A2126" s="62">
        <v>23171505</v>
      </c>
      <c r="B2126" s="63" t="s">
        <v>15079</v>
      </c>
    </row>
    <row r="2127" spans="1:2" x14ac:dyDescent="0.25">
      <c r="A2127" s="62">
        <v>23171506</v>
      </c>
      <c r="B2127" s="63" t="s">
        <v>2367</v>
      </c>
    </row>
    <row r="2128" spans="1:2" x14ac:dyDescent="0.25">
      <c r="A2128" s="62">
        <v>23171507</v>
      </c>
      <c r="B2128" s="63" t="s">
        <v>17720</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10568</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4752</v>
      </c>
    </row>
    <row r="2138" spans="1:2" x14ac:dyDescent="0.25">
      <c r="A2138" s="62">
        <v>23171518</v>
      </c>
      <c r="B2138" s="63" t="s">
        <v>6824</v>
      </c>
    </row>
    <row r="2139" spans="1:2" x14ac:dyDescent="0.25">
      <c r="A2139" s="62">
        <v>23171519</v>
      </c>
      <c r="B2139" s="63" t="s">
        <v>15871</v>
      </c>
    </row>
    <row r="2140" spans="1:2" x14ac:dyDescent="0.25">
      <c r="A2140" s="62">
        <v>23171520</v>
      </c>
      <c r="B2140" s="63" t="s">
        <v>7455</v>
      </c>
    </row>
    <row r="2141" spans="1:2" x14ac:dyDescent="0.25">
      <c r="A2141" s="62">
        <v>23171521</v>
      </c>
      <c r="B2141" s="63" t="s">
        <v>13408</v>
      </c>
    </row>
    <row r="2142" spans="1:2" x14ac:dyDescent="0.25">
      <c r="A2142" s="62">
        <v>23171522</v>
      </c>
      <c r="B2142" s="63" t="s">
        <v>15973</v>
      </c>
    </row>
    <row r="2143" spans="1:2" x14ac:dyDescent="0.25">
      <c r="A2143" s="62">
        <v>23171523</v>
      </c>
      <c r="B2143" s="63" t="s">
        <v>7385</v>
      </c>
    </row>
    <row r="2144" spans="1:2" x14ac:dyDescent="0.25">
      <c r="A2144" s="62">
        <v>23171524</v>
      </c>
      <c r="B2144" s="63" t="s">
        <v>10218</v>
      </c>
    </row>
    <row r="2145" spans="1:2" x14ac:dyDescent="0.25">
      <c r="A2145" s="62">
        <v>23171525</v>
      </c>
      <c r="B2145" s="63" t="s">
        <v>17801</v>
      </c>
    </row>
    <row r="2146" spans="1:2" x14ac:dyDescent="0.25">
      <c r="A2146" s="62">
        <v>23171526</v>
      </c>
      <c r="B2146" s="63" t="s">
        <v>6303</v>
      </c>
    </row>
    <row r="2147" spans="1:2" x14ac:dyDescent="0.25">
      <c r="A2147" s="62">
        <v>23171527</v>
      </c>
      <c r="B2147" s="63" t="s">
        <v>5481</v>
      </c>
    </row>
    <row r="2148" spans="1:2" x14ac:dyDescent="0.25">
      <c r="A2148" s="62">
        <v>23171528</v>
      </c>
      <c r="B2148" s="63" t="s">
        <v>16743</v>
      </c>
    </row>
    <row r="2149" spans="1:2" x14ac:dyDescent="0.25">
      <c r="A2149" s="62">
        <v>23171529</v>
      </c>
      <c r="B2149" s="63" t="s">
        <v>5807</v>
      </c>
    </row>
    <row r="2150" spans="1:2" x14ac:dyDescent="0.25">
      <c r="A2150" s="62">
        <v>23171530</v>
      </c>
      <c r="B2150" s="63" t="s">
        <v>17605</v>
      </c>
    </row>
    <row r="2151" spans="1:2" x14ac:dyDescent="0.25">
      <c r="A2151" s="62">
        <v>23171531</v>
      </c>
      <c r="B2151" s="63" t="s">
        <v>10313</v>
      </c>
    </row>
    <row r="2152" spans="1:2" x14ac:dyDescent="0.25">
      <c r="A2152" s="62">
        <v>23171532</v>
      </c>
      <c r="B2152" s="63" t="s">
        <v>6736</v>
      </c>
    </row>
    <row r="2153" spans="1:2" x14ac:dyDescent="0.25">
      <c r="A2153" s="62">
        <v>23171533</v>
      </c>
      <c r="B2153" s="63" t="s">
        <v>13598</v>
      </c>
    </row>
    <row r="2154" spans="1:2" x14ac:dyDescent="0.25">
      <c r="A2154" s="62">
        <v>23171534</v>
      </c>
      <c r="B2154" s="63" t="s">
        <v>1683</v>
      </c>
    </row>
    <row r="2155" spans="1:2" x14ac:dyDescent="0.25">
      <c r="A2155" s="62">
        <v>23171535</v>
      </c>
      <c r="B2155" s="63" t="s">
        <v>4820</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12164</v>
      </c>
    </row>
    <row r="2164" spans="1:2" x14ac:dyDescent="0.25">
      <c r="A2164" s="62">
        <v>23171604</v>
      </c>
      <c r="B2164" s="63" t="s">
        <v>14999</v>
      </c>
    </row>
    <row r="2165" spans="1:2" x14ac:dyDescent="0.25">
      <c r="A2165" s="62">
        <v>23171605</v>
      </c>
      <c r="B2165" s="63" t="s">
        <v>16829</v>
      </c>
    </row>
    <row r="2166" spans="1:2" x14ac:dyDescent="0.25">
      <c r="A2166" s="62">
        <v>23171606</v>
      </c>
      <c r="B2166" s="63" t="s">
        <v>14471</v>
      </c>
    </row>
    <row r="2167" spans="1:2" x14ac:dyDescent="0.25">
      <c r="A2167" s="62">
        <v>23171607</v>
      </c>
      <c r="B2167" s="63" t="s">
        <v>11432</v>
      </c>
    </row>
    <row r="2168" spans="1:2" x14ac:dyDescent="0.25">
      <c r="A2168" s="62">
        <v>23171608</v>
      </c>
      <c r="B2168" s="63" t="s">
        <v>5039</v>
      </c>
    </row>
    <row r="2169" spans="1:2" x14ac:dyDescent="0.25">
      <c r="A2169" s="62">
        <v>23171609</v>
      </c>
      <c r="B2169" s="63" t="s">
        <v>5423</v>
      </c>
    </row>
    <row r="2170" spans="1:2" x14ac:dyDescent="0.25">
      <c r="A2170" s="62">
        <v>23171610</v>
      </c>
      <c r="B2170" s="63" t="s">
        <v>16681</v>
      </c>
    </row>
    <row r="2171" spans="1:2" x14ac:dyDescent="0.25">
      <c r="A2171" s="62">
        <v>23171611</v>
      </c>
      <c r="B2171" s="63" t="s">
        <v>11137</v>
      </c>
    </row>
    <row r="2172" spans="1:2" x14ac:dyDescent="0.25">
      <c r="A2172" s="62">
        <v>23171612</v>
      </c>
      <c r="B2172" s="63" t="s">
        <v>6823</v>
      </c>
    </row>
    <row r="2173" spans="1:2" x14ac:dyDescent="0.25">
      <c r="A2173" s="62">
        <v>23171613</v>
      </c>
      <c r="B2173" s="63" t="s">
        <v>6273</v>
      </c>
    </row>
    <row r="2174" spans="1:2" x14ac:dyDescent="0.25">
      <c r="A2174" s="62">
        <v>23171614</v>
      </c>
      <c r="B2174" s="63" t="s">
        <v>14693</v>
      </c>
    </row>
    <row r="2175" spans="1:2" x14ac:dyDescent="0.25">
      <c r="A2175" s="62">
        <v>23171615</v>
      </c>
      <c r="B2175" s="63" t="s">
        <v>11341</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9183</v>
      </c>
    </row>
    <row r="2180" spans="1:2" x14ac:dyDescent="0.25">
      <c r="A2180" s="62">
        <v>23171620</v>
      </c>
      <c r="B2180" s="63" t="s">
        <v>17113</v>
      </c>
    </row>
    <row r="2181" spans="1:2" x14ac:dyDescent="0.25">
      <c r="A2181" s="62">
        <v>23171621</v>
      </c>
      <c r="B2181" s="63" t="s">
        <v>10611</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14707</v>
      </c>
    </row>
    <row r="2188" spans="1:2" x14ac:dyDescent="0.25">
      <c r="A2188" s="62">
        <v>23171705</v>
      </c>
      <c r="B2188" s="63" t="s">
        <v>5541</v>
      </c>
    </row>
    <row r="2189" spans="1:2" x14ac:dyDescent="0.25">
      <c r="A2189" s="62">
        <v>23171706</v>
      </c>
      <c r="B2189" s="63" t="s">
        <v>15185</v>
      </c>
    </row>
    <row r="2190" spans="1:2" x14ac:dyDescent="0.25">
      <c r="A2190" s="62">
        <v>23171707</v>
      </c>
      <c r="B2190" s="63" t="s">
        <v>9210</v>
      </c>
    </row>
    <row r="2191" spans="1:2" x14ac:dyDescent="0.25">
      <c r="A2191" s="62">
        <v>23171708</v>
      </c>
      <c r="B2191" s="63" t="s">
        <v>14781</v>
      </c>
    </row>
    <row r="2192" spans="1:2" x14ac:dyDescent="0.25">
      <c r="A2192" s="62">
        <v>23171801</v>
      </c>
      <c r="B2192" s="63" t="s">
        <v>5111</v>
      </c>
    </row>
    <row r="2193" spans="1:2" x14ac:dyDescent="0.25">
      <c r="A2193" s="62">
        <v>23171802</v>
      </c>
      <c r="B2193" s="63" t="s">
        <v>5553</v>
      </c>
    </row>
    <row r="2194" spans="1:2" x14ac:dyDescent="0.25">
      <c r="A2194" s="62">
        <v>23171803</v>
      </c>
      <c r="B2194" s="63" t="s">
        <v>9946</v>
      </c>
    </row>
    <row r="2195" spans="1:2" x14ac:dyDescent="0.25">
      <c r="A2195" s="62">
        <v>23171804</v>
      </c>
      <c r="B2195" s="63" t="s">
        <v>14701</v>
      </c>
    </row>
    <row r="2196" spans="1:2" x14ac:dyDescent="0.25">
      <c r="A2196" s="62">
        <v>23171805</v>
      </c>
      <c r="B2196" s="63" t="s">
        <v>6428</v>
      </c>
    </row>
    <row r="2197" spans="1:2" x14ac:dyDescent="0.25">
      <c r="A2197" s="62">
        <v>23171806</v>
      </c>
      <c r="B2197" s="63" t="s">
        <v>1455</v>
      </c>
    </row>
    <row r="2198" spans="1:2" x14ac:dyDescent="0.25">
      <c r="A2198" s="62">
        <v>23171901</v>
      </c>
      <c r="B2198" s="63" t="s">
        <v>11136</v>
      </c>
    </row>
    <row r="2199" spans="1:2" x14ac:dyDescent="0.25">
      <c r="A2199" s="62">
        <v>23171902</v>
      </c>
      <c r="B2199" s="63" t="s">
        <v>15019</v>
      </c>
    </row>
    <row r="2200" spans="1:2" x14ac:dyDescent="0.25">
      <c r="A2200" s="62">
        <v>23171903</v>
      </c>
      <c r="B2200" s="63" t="s">
        <v>144</v>
      </c>
    </row>
    <row r="2201" spans="1:2" x14ac:dyDescent="0.25">
      <c r="A2201" s="62">
        <v>23171904</v>
      </c>
      <c r="B2201" s="63" t="s">
        <v>18522</v>
      </c>
    </row>
    <row r="2202" spans="1:2" x14ac:dyDescent="0.25">
      <c r="A2202" s="62">
        <v>23171905</v>
      </c>
      <c r="B2202" s="63" t="s">
        <v>9763</v>
      </c>
    </row>
    <row r="2203" spans="1:2" x14ac:dyDescent="0.25">
      <c r="A2203" s="62">
        <v>23171906</v>
      </c>
      <c r="B2203" s="63" t="s">
        <v>1680</v>
      </c>
    </row>
    <row r="2204" spans="1:2" x14ac:dyDescent="0.25">
      <c r="A2204" s="62">
        <v>23172001</v>
      </c>
      <c r="B2204" s="63" t="s">
        <v>10802</v>
      </c>
    </row>
    <row r="2205" spans="1:2" x14ac:dyDescent="0.25">
      <c r="A2205" s="62">
        <v>23172002</v>
      </c>
      <c r="B2205" s="63" t="s">
        <v>2021</v>
      </c>
    </row>
    <row r="2206" spans="1:2" x14ac:dyDescent="0.25">
      <c r="A2206" s="62">
        <v>23172003</v>
      </c>
      <c r="B2206" s="63" t="s">
        <v>14454</v>
      </c>
    </row>
    <row r="2207" spans="1:2" x14ac:dyDescent="0.25">
      <c r="A2207" s="62">
        <v>23172005</v>
      </c>
      <c r="B2207" s="63" t="s">
        <v>10075</v>
      </c>
    </row>
    <row r="2208" spans="1:2" x14ac:dyDescent="0.25">
      <c r="A2208" s="62">
        <v>23172006</v>
      </c>
      <c r="B2208" s="63" t="s">
        <v>1379</v>
      </c>
    </row>
    <row r="2209" spans="1:2" x14ac:dyDescent="0.25">
      <c r="A2209" s="62">
        <v>23172007</v>
      </c>
      <c r="B2209" s="63" t="s">
        <v>4864</v>
      </c>
    </row>
    <row r="2210" spans="1:2" x14ac:dyDescent="0.25">
      <c r="A2210" s="62">
        <v>23172008</v>
      </c>
      <c r="B2210" s="63" t="s">
        <v>11052</v>
      </c>
    </row>
    <row r="2211" spans="1:2" x14ac:dyDescent="0.25">
      <c r="A2211" s="62">
        <v>23172009</v>
      </c>
      <c r="B2211" s="63" t="s">
        <v>15142</v>
      </c>
    </row>
    <row r="2212" spans="1:2" x14ac:dyDescent="0.25">
      <c r="A2212" s="62">
        <v>23172010</v>
      </c>
      <c r="B2212" s="63" t="s">
        <v>2696</v>
      </c>
    </row>
    <row r="2213" spans="1:2" x14ac:dyDescent="0.25">
      <c r="A2213" s="62">
        <v>23172011</v>
      </c>
      <c r="B2213" s="63" t="s">
        <v>16474</v>
      </c>
    </row>
    <row r="2214" spans="1:2" x14ac:dyDescent="0.25">
      <c r="A2214" s="62">
        <v>23172012</v>
      </c>
      <c r="B2214" s="63" t="s">
        <v>15512</v>
      </c>
    </row>
    <row r="2215" spans="1:2" x14ac:dyDescent="0.25">
      <c r="A2215" s="62">
        <v>23172013</v>
      </c>
      <c r="B2215" s="63" t="s">
        <v>5753</v>
      </c>
    </row>
    <row r="2216" spans="1:2" x14ac:dyDescent="0.25">
      <c r="A2216" s="62">
        <v>23172014</v>
      </c>
      <c r="B2216" s="63" t="s">
        <v>15626</v>
      </c>
    </row>
    <row r="2217" spans="1:2" x14ac:dyDescent="0.25">
      <c r="A2217" s="62">
        <v>23172015</v>
      </c>
      <c r="B2217" s="63" t="s">
        <v>14781</v>
      </c>
    </row>
    <row r="2218" spans="1:2" x14ac:dyDescent="0.25">
      <c r="A2218" s="62">
        <v>23181501</v>
      </c>
      <c r="B2218" s="63" t="s">
        <v>8012</v>
      </c>
    </row>
    <row r="2219" spans="1:2" x14ac:dyDescent="0.25">
      <c r="A2219" s="62">
        <v>23181502</v>
      </c>
      <c r="B2219" s="63" t="s">
        <v>10448</v>
      </c>
    </row>
    <row r="2220" spans="1:2" x14ac:dyDescent="0.25">
      <c r="A2220" s="62">
        <v>23181504</v>
      </c>
      <c r="B2220" s="63" t="s">
        <v>6770</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10179</v>
      </c>
    </row>
    <row r="2226" spans="1:2" x14ac:dyDescent="0.25">
      <c r="A2226" s="62">
        <v>23181510</v>
      </c>
      <c r="B2226" s="63" t="s">
        <v>18004</v>
      </c>
    </row>
    <row r="2227" spans="1:2" x14ac:dyDescent="0.25">
      <c r="A2227" s="62">
        <v>23181511</v>
      </c>
      <c r="B2227" s="63" t="s">
        <v>10882</v>
      </c>
    </row>
    <row r="2228" spans="1:2" x14ac:dyDescent="0.25">
      <c r="A2228" s="62">
        <v>23181512</v>
      </c>
      <c r="B2228" s="63" t="s">
        <v>4986</v>
      </c>
    </row>
    <row r="2229" spans="1:2" x14ac:dyDescent="0.25">
      <c r="A2229" s="62">
        <v>23181513</v>
      </c>
      <c r="B2229" s="63" t="s">
        <v>3758</v>
      </c>
    </row>
    <row r="2230" spans="1:2" x14ac:dyDescent="0.25">
      <c r="A2230" s="62">
        <v>23181601</v>
      </c>
      <c r="B2230" s="63" t="s">
        <v>16267</v>
      </c>
    </row>
    <row r="2231" spans="1:2" x14ac:dyDescent="0.25">
      <c r="A2231" s="62">
        <v>23181602</v>
      </c>
      <c r="B2231" s="63" t="s">
        <v>13632</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10878</v>
      </c>
    </row>
    <row r="2237" spans="1:2" x14ac:dyDescent="0.25">
      <c r="A2237" s="62">
        <v>23181702</v>
      </c>
      <c r="B2237" s="63" t="s">
        <v>13557</v>
      </c>
    </row>
    <row r="2238" spans="1:2" x14ac:dyDescent="0.25">
      <c r="A2238" s="62">
        <v>23181703</v>
      </c>
      <c r="B2238" s="63" t="s">
        <v>9424</v>
      </c>
    </row>
    <row r="2239" spans="1:2" x14ac:dyDescent="0.25">
      <c r="A2239" s="62">
        <v>23181704</v>
      </c>
      <c r="B2239" s="63" t="s">
        <v>7298</v>
      </c>
    </row>
    <row r="2240" spans="1:2" x14ac:dyDescent="0.25">
      <c r="A2240" s="62">
        <v>23181801</v>
      </c>
      <c r="B2240" s="63" t="s">
        <v>13849</v>
      </c>
    </row>
    <row r="2241" spans="1:2" x14ac:dyDescent="0.25">
      <c r="A2241" s="62">
        <v>23181802</v>
      </c>
      <c r="B2241" s="63" t="s">
        <v>11570</v>
      </c>
    </row>
    <row r="2242" spans="1:2" x14ac:dyDescent="0.25">
      <c r="A2242" s="62">
        <v>23181803</v>
      </c>
      <c r="B2242" s="63" t="s">
        <v>13912</v>
      </c>
    </row>
    <row r="2243" spans="1:2" x14ac:dyDescent="0.25">
      <c r="A2243" s="62">
        <v>23181804</v>
      </c>
      <c r="B2243" s="63" t="s">
        <v>2331</v>
      </c>
    </row>
    <row r="2244" spans="1:2" x14ac:dyDescent="0.25">
      <c r="A2244" s="62">
        <v>23191001</v>
      </c>
      <c r="B2244" s="63" t="s">
        <v>15927</v>
      </c>
    </row>
    <row r="2245" spans="1:2" x14ac:dyDescent="0.25">
      <c r="A2245" s="62">
        <v>23191002</v>
      </c>
      <c r="B2245" s="63" t="s">
        <v>8791</v>
      </c>
    </row>
    <row r="2246" spans="1:2" x14ac:dyDescent="0.25">
      <c r="A2246" s="62">
        <v>23191003</v>
      </c>
      <c r="B2246" s="63" t="s">
        <v>18751</v>
      </c>
    </row>
    <row r="2247" spans="1:2" x14ac:dyDescent="0.25">
      <c r="A2247" s="62">
        <v>23191004</v>
      </c>
      <c r="B2247" s="63" t="s">
        <v>11688</v>
      </c>
    </row>
    <row r="2248" spans="1:2" x14ac:dyDescent="0.25">
      <c r="A2248" s="62">
        <v>23191005</v>
      </c>
      <c r="B2248" s="63" t="s">
        <v>7400</v>
      </c>
    </row>
    <row r="2249" spans="1:2" x14ac:dyDescent="0.25">
      <c r="A2249" s="62">
        <v>23191101</v>
      </c>
      <c r="B2249" s="63" t="s">
        <v>13965</v>
      </c>
    </row>
    <row r="2250" spans="1:2" x14ac:dyDescent="0.25">
      <c r="A2250" s="62">
        <v>23191102</v>
      </c>
      <c r="B2250" s="63" t="s">
        <v>6581</v>
      </c>
    </row>
    <row r="2251" spans="1:2" x14ac:dyDescent="0.25">
      <c r="A2251" s="62">
        <v>23191201</v>
      </c>
      <c r="B2251" s="63" t="s">
        <v>13023</v>
      </c>
    </row>
    <row r="2252" spans="1:2" x14ac:dyDescent="0.25">
      <c r="A2252" s="62">
        <v>23191202</v>
      </c>
      <c r="B2252" s="63" t="s">
        <v>1167</v>
      </c>
    </row>
    <row r="2253" spans="1:2" x14ac:dyDescent="0.25">
      <c r="A2253" s="62">
        <v>23201001</v>
      </c>
      <c r="B2253" s="63" t="s">
        <v>6511</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18025</v>
      </c>
    </row>
    <row r="2262" spans="1:2" x14ac:dyDescent="0.25">
      <c r="A2262" s="62">
        <v>23211001</v>
      </c>
      <c r="B2262" s="63" t="s">
        <v>12001</v>
      </c>
    </row>
    <row r="2263" spans="1:2" x14ac:dyDescent="0.25">
      <c r="A2263" s="62">
        <v>23211002</v>
      </c>
      <c r="B2263" s="63" t="s">
        <v>1597</v>
      </c>
    </row>
    <row r="2264" spans="1:2" x14ac:dyDescent="0.25">
      <c r="A2264" s="62">
        <v>23211101</v>
      </c>
      <c r="B2264" s="63" t="s">
        <v>10982</v>
      </c>
    </row>
    <row r="2265" spans="1:2" x14ac:dyDescent="0.25">
      <c r="A2265" s="62">
        <v>23221001</v>
      </c>
      <c r="B2265" s="63" t="s">
        <v>1441</v>
      </c>
    </row>
    <row r="2266" spans="1:2" x14ac:dyDescent="0.25">
      <c r="A2266" s="62">
        <v>23221002</v>
      </c>
      <c r="B2266" s="63" t="s">
        <v>6199</v>
      </c>
    </row>
    <row r="2267" spans="1:2" x14ac:dyDescent="0.25">
      <c r="A2267" s="62">
        <v>23221101</v>
      </c>
      <c r="B2267" s="63" t="s">
        <v>16399</v>
      </c>
    </row>
    <row r="2268" spans="1:2" x14ac:dyDescent="0.25">
      <c r="A2268" s="62">
        <v>23221201</v>
      </c>
      <c r="B2268" s="63" t="s">
        <v>15701</v>
      </c>
    </row>
    <row r="2269" spans="1:2" x14ac:dyDescent="0.25">
      <c r="A2269" s="62">
        <v>23231001</v>
      </c>
      <c r="B2269" s="63" t="s">
        <v>7759</v>
      </c>
    </row>
    <row r="2270" spans="1:2" x14ac:dyDescent="0.25">
      <c r="A2270" s="62">
        <v>23231002</v>
      </c>
      <c r="B2270" s="63" t="s">
        <v>17858</v>
      </c>
    </row>
    <row r="2271" spans="1:2" x14ac:dyDescent="0.25">
      <c r="A2271" s="62">
        <v>23231101</v>
      </c>
      <c r="B2271" s="63" t="s">
        <v>13772</v>
      </c>
    </row>
    <row r="2272" spans="1:2" x14ac:dyDescent="0.25">
      <c r="A2272" s="62">
        <v>23231102</v>
      </c>
      <c r="B2272" s="63" t="s">
        <v>13376</v>
      </c>
    </row>
    <row r="2273" spans="1:2" x14ac:dyDescent="0.25">
      <c r="A2273" s="62">
        <v>23231201</v>
      </c>
      <c r="B2273" s="63" t="s">
        <v>12894</v>
      </c>
    </row>
    <row r="2274" spans="1:2" x14ac:dyDescent="0.25">
      <c r="A2274" s="62">
        <v>23231202</v>
      </c>
      <c r="B2274" s="63" t="s">
        <v>9259</v>
      </c>
    </row>
    <row r="2275" spans="1:2" x14ac:dyDescent="0.25">
      <c r="A2275" s="62">
        <v>23231301</v>
      </c>
      <c r="B2275" s="63" t="s">
        <v>5125</v>
      </c>
    </row>
    <row r="2276" spans="1:2" x14ac:dyDescent="0.25">
      <c r="A2276" s="62">
        <v>23231302</v>
      </c>
      <c r="B2276" s="63" t="s">
        <v>9390</v>
      </c>
    </row>
    <row r="2277" spans="1:2" x14ac:dyDescent="0.25">
      <c r="A2277" s="62">
        <v>23231401</v>
      </c>
      <c r="B2277" s="63" t="s">
        <v>14061</v>
      </c>
    </row>
    <row r="2278" spans="1:2" x14ac:dyDescent="0.25">
      <c r="A2278" s="62">
        <v>23231402</v>
      </c>
      <c r="B2278" s="63" t="s">
        <v>15485</v>
      </c>
    </row>
    <row r="2279" spans="1:2" x14ac:dyDescent="0.25">
      <c r="A2279" s="62">
        <v>23231501</v>
      </c>
      <c r="B2279" s="63" t="s">
        <v>12115</v>
      </c>
    </row>
    <row r="2280" spans="1:2" x14ac:dyDescent="0.25">
      <c r="A2280" s="62">
        <v>23231502</v>
      </c>
      <c r="B2280" s="63" t="s">
        <v>4118</v>
      </c>
    </row>
    <row r="2281" spans="1:2" x14ac:dyDescent="0.25">
      <c r="A2281" s="62">
        <v>23231601</v>
      </c>
      <c r="B2281" s="63" t="s">
        <v>10947</v>
      </c>
    </row>
    <row r="2282" spans="1:2" x14ac:dyDescent="0.25">
      <c r="A2282" s="62">
        <v>23231602</v>
      </c>
      <c r="B2282" s="63" t="s">
        <v>8696</v>
      </c>
    </row>
    <row r="2283" spans="1:2" x14ac:dyDescent="0.25">
      <c r="A2283" s="62">
        <v>23231701</v>
      </c>
      <c r="B2283" s="63" t="s">
        <v>10677</v>
      </c>
    </row>
    <row r="2284" spans="1:2" x14ac:dyDescent="0.25">
      <c r="A2284" s="62">
        <v>23231801</v>
      </c>
      <c r="B2284" s="63" t="s">
        <v>12887</v>
      </c>
    </row>
    <row r="2285" spans="1:2" x14ac:dyDescent="0.25">
      <c r="A2285" s="62">
        <v>23231901</v>
      </c>
      <c r="B2285" s="63" t="s">
        <v>17023</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4825</v>
      </c>
    </row>
    <row r="2290" spans="1:2" x14ac:dyDescent="0.25">
      <c r="A2290" s="62">
        <v>23232201</v>
      </c>
      <c r="B2290" s="63" t="s">
        <v>3845</v>
      </c>
    </row>
    <row r="2291" spans="1:2" x14ac:dyDescent="0.25">
      <c r="A2291" s="62">
        <v>24101501</v>
      </c>
      <c r="B2291" s="63" t="s">
        <v>17038</v>
      </c>
    </row>
    <row r="2292" spans="1:2" x14ac:dyDescent="0.25">
      <c r="A2292" s="62">
        <v>24101502</v>
      </c>
      <c r="B2292" s="63" t="s">
        <v>2884</v>
      </c>
    </row>
    <row r="2293" spans="1:2" x14ac:dyDescent="0.25">
      <c r="A2293" s="62">
        <v>24101503</v>
      </c>
      <c r="B2293" s="63" t="s">
        <v>17280</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4503</v>
      </c>
    </row>
    <row r="2300" spans="1:2" x14ac:dyDescent="0.25">
      <c r="A2300" s="62">
        <v>24101510</v>
      </c>
      <c r="B2300" s="63" t="s">
        <v>12427</v>
      </c>
    </row>
    <row r="2301" spans="1:2" x14ac:dyDescent="0.25">
      <c r="A2301" s="62">
        <v>24101511</v>
      </c>
      <c r="B2301" s="63" t="s">
        <v>3701</v>
      </c>
    </row>
    <row r="2302" spans="1:2" x14ac:dyDescent="0.25">
      <c r="A2302" s="62">
        <v>24101512</v>
      </c>
      <c r="B2302" s="63" t="s">
        <v>12376</v>
      </c>
    </row>
    <row r="2303" spans="1:2" x14ac:dyDescent="0.25">
      <c r="A2303" s="62">
        <v>24101601</v>
      </c>
      <c r="B2303" s="63" t="s">
        <v>18368</v>
      </c>
    </row>
    <row r="2304" spans="1:2" x14ac:dyDescent="0.25">
      <c r="A2304" s="62">
        <v>24101602</v>
      </c>
      <c r="B2304" s="63" t="s">
        <v>11711</v>
      </c>
    </row>
    <row r="2305" spans="1:2" x14ac:dyDescent="0.25">
      <c r="A2305" s="62">
        <v>24101603</v>
      </c>
      <c r="B2305" s="63" t="s">
        <v>18615</v>
      </c>
    </row>
    <row r="2306" spans="1:2" x14ac:dyDescent="0.25">
      <c r="A2306" s="62">
        <v>24101604</v>
      </c>
      <c r="B2306" s="63" t="s">
        <v>4369</v>
      </c>
    </row>
    <row r="2307" spans="1:2" x14ac:dyDescent="0.25">
      <c r="A2307" s="62">
        <v>24101605</v>
      </c>
      <c r="B2307" s="63" t="s">
        <v>7212</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12131</v>
      </c>
    </row>
    <row r="2315" spans="1:2" x14ac:dyDescent="0.25">
      <c r="A2315" s="62">
        <v>24101614</v>
      </c>
      <c r="B2315" s="63" t="s">
        <v>11098</v>
      </c>
    </row>
    <row r="2316" spans="1:2" x14ac:dyDescent="0.25">
      <c r="A2316" s="62">
        <v>24101615</v>
      </c>
      <c r="B2316" s="63" t="s">
        <v>12637</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9679</v>
      </c>
    </row>
    <row r="2321" spans="1:2" x14ac:dyDescent="0.25">
      <c r="A2321" s="62">
        <v>24101620</v>
      </c>
      <c r="B2321" s="63" t="s">
        <v>14589</v>
      </c>
    </row>
    <row r="2322" spans="1:2" x14ac:dyDescent="0.25">
      <c r="A2322" s="62">
        <v>24101621</v>
      </c>
      <c r="B2322" s="63" t="s">
        <v>5011</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9541</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13191</v>
      </c>
    </row>
    <row r="2333" spans="1:2" x14ac:dyDescent="0.25">
      <c r="A2333" s="62">
        <v>24101632</v>
      </c>
      <c r="B2333" s="63" t="s">
        <v>4973</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13674</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9608</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12965</v>
      </c>
    </row>
    <row r="2350" spans="1:2" x14ac:dyDescent="0.25">
      <c r="A2350" s="62">
        <v>24101715</v>
      </c>
      <c r="B2350" s="63" t="s">
        <v>5947</v>
      </c>
    </row>
    <row r="2351" spans="1:2" x14ac:dyDescent="0.25">
      <c r="A2351" s="62">
        <v>24101716</v>
      </c>
      <c r="B2351" s="63" t="s">
        <v>4491</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13813</v>
      </c>
    </row>
    <row r="2359" spans="1:2" x14ac:dyDescent="0.25">
      <c r="A2359" s="62">
        <v>24101725</v>
      </c>
      <c r="B2359" s="63" t="s">
        <v>8718</v>
      </c>
    </row>
    <row r="2360" spans="1:2" x14ac:dyDescent="0.25">
      <c r="A2360" s="62">
        <v>24101726</v>
      </c>
      <c r="B2360" s="63" t="s">
        <v>8296</v>
      </c>
    </row>
    <row r="2361" spans="1:2" x14ac:dyDescent="0.25">
      <c r="A2361" s="62">
        <v>24101727</v>
      </c>
      <c r="B2361" s="63" t="s">
        <v>15935</v>
      </c>
    </row>
    <row r="2362" spans="1:2" x14ac:dyDescent="0.25">
      <c r="A2362" s="62">
        <v>24101728</v>
      </c>
      <c r="B2362" s="63" t="s">
        <v>16446</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13485</v>
      </c>
    </row>
    <row r="2369" spans="1:2" x14ac:dyDescent="0.25">
      <c r="A2369" s="62">
        <v>24101807</v>
      </c>
      <c r="B2369" s="63" t="s">
        <v>12265</v>
      </c>
    </row>
    <row r="2370" spans="1:2" x14ac:dyDescent="0.25">
      <c r="A2370" s="62">
        <v>24101808</v>
      </c>
      <c r="B2370" s="63" t="s">
        <v>8460</v>
      </c>
    </row>
    <row r="2371" spans="1:2" x14ac:dyDescent="0.25">
      <c r="A2371" s="62">
        <v>24101809</v>
      </c>
      <c r="B2371" s="63" t="s">
        <v>15958</v>
      </c>
    </row>
    <row r="2372" spans="1:2" x14ac:dyDescent="0.25">
      <c r="A2372" s="62">
        <v>24101901</v>
      </c>
      <c r="B2372" s="63" t="s">
        <v>8283</v>
      </c>
    </row>
    <row r="2373" spans="1:2" x14ac:dyDescent="0.25">
      <c r="A2373" s="62">
        <v>24101902</v>
      </c>
      <c r="B2373" s="63" t="s">
        <v>14833</v>
      </c>
    </row>
    <row r="2374" spans="1:2" x14ac:dyDescent="0.25">
      <c r="A2374" s="62">
        <v>24101903</v>
      </c>
      <c r="B2374" s="63" t="s">
        <v>12149</v>
      </c>
    </row>
    <row r="2375" spans="1:2" x14ac:dyDescent="0.25">
      <c r="A2375" s="62">
        <v>24101904</v>
      </c>
      <c r="B2375" s="63" t="s">
        <v>5382</v>
      </c>
    </row>
    <row r="2376" spans="1:2" x14ac:dyDescent="0.25">
      <c r="A2376" s="62">
        <v>24101905</v>
      </c>
      <c r="B2376" s="63" t="s">
        <v>17566</v>
      </c>
    </row>
    <row r="2377" spans="1:2" x14ac:dyDescent="0.25">
      <c r="A2377" s="62">
        <v>24101906</v>
      </c>
      <c r="B2377" s="63" t="s">
        <v>2505</v>
      </c>
    </row>
    <row r="2378" spans="1:2" x14ac:dyDescent="0.25">
      <c r="A2378" s="62">
        <v>24101907</v>
      </c>
      <c r="B2378" s="63" t="s">
        <v>14451</v>
      </c>
    </row>
    <row r="2379" spans="1:2" x14ac:dyDescent="0.25">
      <c r="A2379" s="62">
        <v>24102001</v>
      </c>
      <c r="B2379" s="63" t="s">
        <v>8599</v>
      </c>
    </row>
    <row r="2380" spans="1:2" x14ac:dyDescent="0.25">
      <c r="A2380" s="62">
        <v>24102002</v>
      </c>
      <c r="B2380" s="63" t="s">
        <v>10747</v>
      </c>
    </row>
    <row r="2381" spans="1:2" x14ac:dyDescent="0.25">
      <c r="A2381" s="62">
        <v>24102004</v>
      </c>
      <c r="B2381" s="63" t="s">
        <v>7077</v>
      </c>
    </row>
    <row r="2382" spans="1:2" x14ac:dyDescent="0.25">
      <c r="A2382" s="62">
        <v>24102005</v>
      </c>
      <c r="B2382" s="63" t="s">
        <v>14672</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10478</v>
      </c>
    </row>
    <row r="2387" spans="1:2" x14ac:dyDescent="0.25">
      <c r="A2387" s="62">
        <v>24102102</v>
      </c>
      <c r="B2387" s="63" t="s">
        <v>4877</v>
      </c>
    </row>
    <row r="2388" spans="1:2" x14ac:dyDescent="0.25">
      <c r="A2388" s="62">
        <v>24102103</v>
      </c>
      <c r="B2388" s="63" t="s">
        <v>7230</v>
      </c>
    </row>
    <row r="2389" spans="1:2" x14ac:dyDescent="0.25">
      <c r="A2389" s="62">
        <v>24102104</v>
      </c>
      <c r="B2389" s="63" t="s">
        <v>16684</v>
      </c>
    </row>
    <row r="2390" spans="1:2" x14ac:dyDescent="0.25">
      <c r="A2390" s="62">
        <v>24102105</v>
      </c>
      <c r="B2390" s="63" t="s">
        <v>13061</v>
      </c>
    </row>
    <row r="2391" spans="1:2" x14ac:dyDescent="0.25">
      <c r="A2391" s="62">
        <v>24102106</v>
      </c>
      <c r="B2391" s="63" t="s">
        <v>858</v>
      </c>
    </row>
    <row r="2392" spans="1:2" x14ac:dyDescent="0.25">
      <c r="A2392" s="62">
        <v>24102107</v>
      </c>
      <c r="B2392" s="63" t="s">
        <v>6387</v>
      </c>
    </row>
    <row r="2393" spans="1:2" x14ac:dyDescent="0.25">
      <c r="A2393" s="62">
        <v>24102108</v>
      </c>
      <c r="B2393" s="63" t="s">
        <v>13661</v>
      </c>
    </row>
    <row r="2394" spans="1:2" x14ac:dyDescent="0.25">
      <c r="A2394" s="62">
        <v>24102109</v>
      </c>
      <c r="B2394" s="63" t="s">
        <v>9243</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11123</v>
      </c>
    </row>
    <row r="2403" spans="1:2" x14ac:dyDescent="0.25">
      <c r="A2403" s="62">
        <v>24111505</v>
      </c>
      <c r="B2403" s="63" t="s">
        <v>12895</v>
      </c>
    </row>
    <row r="2404" spans="1:2" x14ac:dyDescent="0.25">
      <c r="A2404" s="62">
        <v>24111506</v>
      </c>
      <c r="B2404" s="63" t="s">
        <v>4519</v>
      </c>
    </row>
    <row r="2405" spans="1:2" x14ac:dyDescent="0.25">
      <c r="A2405" s="62">
        <v>24111507</v>
      </c>
      <c r="B2405" s="63" t="s">
        <v>6160</v>
      </c>
    </row>
    <row r="2406" spans="1:2" x14ac:dyDescent="0.25">
      <c r="A2406" s="62">
        <v>24111508</v>
      </c>
      <c r="B2406" s="63" t="s">
        <v>13621</v>
      </c>
    </row>
    <row r="2407" spans="1:2" x14ac:dyDescent="0.25">
      <c r="A2407" s="62">
        <v>24111509</v>
      </c>
      <c r="B2407" s="63" t="s">
        <v>16019</v>
      </c>
    </row>
    <row r="2408" spans="1:2" x14ac:dyDescent="0.25">
      <c r="A2408" s="62">
        <v>24111801</v>
      </c>
      <c r="B2408" s="63" t="s">
        <v>2977</v>
      </c>
    </row>
    <row r="2409" spans="1:2" x14ac:dyDescent="0.25">
      <c r="A2409" s="62">
        <v>24111802</v>
      </c>
      <c r="B2409" s="63" t="s">
        <v>12735</v>
      </c>
    </row>
    <row r="2410" spans="1:2" x14ac:dyDescent="0.25">
      <c r="A2410" s="62">
        <v>24111803</v>
      </c>
      <c r="B2410" s="63" t="s">
        <v>7390</v>
      </c>
    </row>
    <row r="2411" spans="1:2" x14ac:dyDescent="0.25">
      <c r="A2411" s="62">
        <v>24111804</v>
      </c>
      <c r="B2411" s="63" t="s">
        <v>15981</v>
      </c>
    </row>
    <row r="2412" spans="1:2" x14ac:dyDescent="0.25">
      <c r="A2412" s="62">
        <v>24111805</v>
      </c>
      <c r="B2412" s="63" t="s">
        <v>12871</v>
      </c>
    </row>
    <row r="2413" spans="1:2" x14ac:dyDescent="0.25">
      <c r="A2413" s="62">
        <v>24111806</v>
      </c>
      <c r="B2413" s="63" t="s">
        <v>1816</v>
      </c>
    </row>
    <row r="2414" spans="1:2" x14ac:dyDescent="0.25">
      <c r="A2414" s="62">
        <v>24111807</v>
      </c>
      <c r="B2414" s="63" t="s">
        <v>10274</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16918</v>
      </c>
    </row>
    <row r="2419" spans="1:2" x14ac:dyDescent="0.25">
      <c r="A2419" s="62">
        <v>24111812</v>
      </c>
      <c r="B2419" s="63" t="s">
        <v>12525</v>
      </c>
    </row>
    <row r="2420" spans="1:2" x14ac:dyDescent="0.25">
      <c r="A2420" s="62">
        <v>24111813</v>
      </c>
      <c r="B2420" s="63" t="s">
        <v>6023</v>
      </c>
    </row>
    <row r="2421" spans="1:2" x14ac:dyDescent="0.25">
      <c r="A2421" s="62">
        <v>24112003</v>
      </c>
      <c r="B2421" s="63" t="s">
        <v>4715</v>
      </c>
    </row>
    <row r="2422" spans="1:2" x14ac:dyDescent="0.25">
      <c r="A2422" s="62">
        <v>24112004</v>
      </c>
      <c r="B2422" s="63" t="s">
        <v>3231</v>
      </c>
    </row>
    <row r="2423" spans="1:2" x14ac:dyDescent="0.25">
      <c r="A2423" s="62">
        <v>24112005</v>
      </c>
      <c r="B2423" s="63" t="s">
        <v>8175</v>
      </c>
    </row>
    <row r="2424" spans="1:2" x14ac:dyDescent="0.25">
      <c r="A2424" s="62">
        <v>24112006</v>
      </c>
      <c r="B2424" s="63" t="s">
        <v>12708</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11600</v>
      </c>
    </row>
    <row r="2430" spans="1:2" x14ac:dyDescent="0.25">
      <c r="A2430" s="62">
        <v>24112111</v>
      </c>
      <c r="B2430" s="63" t="s">
        <v>17669</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3766</v>
      </c>
    </row>
    <row r="2435" spans="1:2" x14ac:dyDescent="0.25">
      <c r="A2435" s="62">
        <v>24112207</v>
      </c>
      <c r="B2435" s="63" t="s">
        <v>18746</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16988</v>
      </c>
    </row>
    <row r="2442" spans="1:2" x14ac:dyDescent="0.25">
      <c r="A2442" s="62">
        <v>24112405</v>
      </c>
      <c r="B2442" s="63" t="s">
        <v>238</v>
      </c>
    </row>
    <row r="2443" spans="1:2" x14ac:dyDescent="0.25">
      <c r="A2443" s="62">
        <v>24112406</v>
      </c>
      <c r="B2443" s="63" t="s">
        <v>12161</v>
      </c>
    </row>
    <row r="2444" spans="1:2" x14ac:dyDescent="0.25">
      <c r="A2444" s="62">
        <v>24112407</v>
      </c>
      <c r="B2444" s="63" t="s">
        <v>4349</v>
      </c>
    </row>
    <row r="2445" spans="1:2" x14ac:dyDescent="0.25">
      <c r="A2445" s="62">
        <v>24112408</v>
      </c>
      <c r="B2445" s="63" t="s">
        <v>14737</v>
      </c>
    </row>
    <row r="2446" spans="1:2" x14ac:dyDescent="0.25">
      <c r="A2446" s="62">
        <v>24112409</v>
      </c>
      <c r="B2446" s="63" t="s">
        <v>5115</v>
      </c>
    </row>
    <row r="2447" spans="1:2" x14ac:dyDescent="0.25">
      <c r="A2447" s="62">
        <v>24112501</v>
      </c>
      <c r="B2447" s="63" t="s">
        <v>7831</v>
      </c>
    </row>
    <row r="2448" spans="1:2" x14ac:dyDescent="0.25">
      <c r="A2448" s="62">
        <v>24112502</v>
      </c>
      <c r="B2448" s="63" t="s">
        <v>3641</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17188</v>
      </c>
    </row>
    <row r="2454" spans="1:2" x14ac:dyDescent="0.25">
      <c r="A2454" s="62">
        <v>24121502</v>
      </c>
      <c r="B2454" s="63" t="s">
        <v>10938</v>
      </c>
    </row>
    <row r="2455" spans="1:2" x14ac:dyDescent="0.25">
      <c r="A2455" s="62">
        <v>24121503</v>
      </c>
      <c r="B2455" s="63" t="s">
        <v>10930</v>
      </c>
    </row>
    <row r="2456" spans="1:2" x14ac:dyDescent="0.25">
      <c r="A2456" s="62">
        <v>24121504</v>
      </c>
      <c r="B2456" s="63" t="s">
        <v>1373</v>
      </c>
    </row>
    <row r="2457" spans="1:2" x14ac:dyDescent="0.25">
      <c r="A2457" s="62">
        <v>24121506</v>
      </c>
      <c r="B2457" s="63" t="s">
        <v>4515</v>
      </c>
    </row>
    <row r="2458" spans="1:2" x14ac:dyDescent="0.25">
      <c r="A2458" s="62">
        <v>24121507</v>
      </c>
      <c r="B2458" s="63" t="s">
        <v>12565</v>
      </c>
    </row>
    <row r="2459" spans="1:2" x14ac:dyDescent="0.25">
      <c r="A2459" s="62">
        <v>24121508</v>
      </c>
      <c r="B2459" s="63" t="s">
        <v>2766</v>
      </c>
    </row>
    <row r="2460" spans="1:2" x14ac:dyDescent="0.25">
      <c r="A2460" s="62">
        <v>24121509</v>
      </c>
      <c r="B2460" s="63" t="s">
        <v>3783</v>
      </c>
    </row>
    <row r="2461" spans="1:2" x14ac:dyDescent="0.25">
      <c r="A2461" s="62">
        <v>24121801</v>
      </c>
      <c r="B2461" s="63" t="s">
        <v>12353</v>
      </c>
    </row>
    <row r="2462" spans="1:2" x14ac:dyDescent="0.25">
      <c r="A2462" s="62">
        <v>24121802</v>
      </c>
      <c r="B2462" s="63" t="s">
        <v>14237</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10893</v>
      </c>
    </row>
    <row r="2468" spans="1:2" x14ac:dyDescent="0.25">
      <c r="A2468" s="62">
        <v>24122001</v>
      </c>
      <c r="B2468" s="63" t="s">
        <v>3833</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12483</v>
      </c>
    </row>
    <row r="2476" spans="1:2" x14ac:dyDescent="0.25">
      <c r="A2476" s="62">
        <v>24131503</v>
      </c>
      <c r="B2476" s="63" t="s">
        <v>4433</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7982</v>
      </c>
    </row>
    <row r="2487" spans="1:2" x14ac:dyDescent="0.25">
      <c r="A2487" s="62">
        <v>24131901</v>
      </c>
      <c r="B2487" s="63" t="s">
        <v>5141</v>
      </c>
    </row>
    <row r="2488" spans="1:2" x14ac:dyDescent="0.25">
      <c r="A2488" s="62">
        <v>24131902</v>
      </c>
      <c r="B2488" s="63" t="s">
        <v>12458</v>
      </c>
    </row>
    <row r="2489" spans="1:2" x14ac:dyDescent="0.25">
      <c r="A2489" s="62">
        <v>24141501</v>
      </c>
      <c r="B2489" s="63" t="s">
        <v>932</v>
      </c>
    </row>
    <row r="2490" spans="1:2" x14ac:dyDescent="0.25">
      <c r="A2490" s="62">
        <v>24141502</v>
      </c>
      <c r="B2490" s="63" t="s">
        <v>7991</v>
      </c>
    </row>
    <row r="2491" spans="1:2" x14ac:dyDescent="0.25">
      <c r="A2491" s="62">
        <v>24141504</v>
      </c>
      <c r="B2491" s="63" t="s">
        <v>18095</v>
      </c>
    </row>
    <row r="2492" spans="1:2" x14ac:dyDescent="0.25">
      <c r="A2492" s="62">
        <v>24141506</v>
      </c>
      <c r="B2492" s="63" t="s">
        <v>4899</v>
      </c>
    </row>
    <row r="2493" spans="1:2" x14ac:dyDescent="0.25">
      <c r="A2493" s="62">
        <v>24141507</v>
      </c>
      <c r="B2493" s="63" t="s">
        <v>13035</v>
      </c>
    </row>
    <row r="2494" spans="1:2" x14ac:dyDescent="0.25">
      <c r="A2494" s="62">
        <v>24141508</v>
      </c>
      <c r="B2494" s="63" t="s">
        <v>7526</v>
      </c>
    </row>
    <row r="2495" spans="1:2" x14ac:dyDescent="0.25">
      <c r="A2495" s="62">
        <v>24141509</v>
      </c>
      <c r="B2495" s="63" t="s">
        <v>10559</v>
      </c>
    </row>
    <row r="2496" spans="1:2" x14ac:dyDescent="0.25">
      <c r="A2496" s="62">
        <v>24141510</v>
      </c>
      <c r="B2496" s="63" t="s">
        <v>7066</v>
      </c>
    </row>
    <row r="2497" spans="1:2" x14ac:dyDescent="0.25">
      <c r="A2497" s="62">
        <v>24141511</v>
      </c>
      <c r="B2497" s="63" t="s">
        <v>2223</v>
      </c>
    </row>
    <row r="2498" spans="1:2" x14ac:dyDescent="0.25">
      <c r="A2498" s="62">
        <v>24141512</v>
      </c>
      <c r="B2498" s="63" t="s">
        <v>17951</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17702</v>
      </c>
    </row>
    <row r="2504" spans="1:2" x14ac:dyDescent="0.25">
      <c r="A2504" s="62">
        <v>24141603</v>
      </c>
      <c r="B2504" s="63" t="s">
        <v>11641</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13292</v>
      </c>
    </row>
    <row r="2509" spans="1:2" x14ac:dyDescent="0.25">
      <c r="A2509" s="62">
        <v>24141608</v>
      </c>
      <c r="B2509" s="63" t="s">
        <v>17336</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13523</v>
      </c>
    </row>
    <row r="2514" spans="1:2" x14ac:dyDescent="0.25">
      <c r="A2514" s="62">
        <v>24141705</v>
      </c>
      <c r="B2514" s="63" t="s">
        <v>8233</v>
      </c>
    </row>
    <row r="2515" spans="1:2" x14ac:dyDescent="0.25">
      <c r="A2515" s="62">
        <v>24141706</v>
      </c>
      <c r="B2515" s="63" t="s">
        <v>15729</v>
      </c>
    </row>
    <row r="2516" spans="1:2" x14ac:dyDescent="0.25">
      <c r="A2516" s="62">
        <v>24141707</v>
      </c>
      <c r="B2516" s="63" t="s">
        <v>17496</v>
      </c>
    </row>
    <row r="2517" spans="1:2" x14ac:dyDescent="0.25">
      <c r="A2517" s="62">
        <v>24141708</v>
      </c>
      <c r="B2517" s="63" t="s">
        <v>12107</v>
      </c>
    </row>
    <row r="2518" spans="1:2" x14ac:dyDescent="0.25">
      <c r="A2518" s="62">
        <v>24141709</v>
      </c>
      <c r="B2518" s="63" t="s">
        <v>9537</v>
      </c>
    </row>
    <row r="2519" spans="1:2" x14ac:dyDescent="0.25">
      <c r="A2519" s="62">
        <v>25101501</v>
      </c>
      <c r="B2519" s="63" t="s">
        <v>16741</v>
      </c>
    </row>
    <row r="2520" spans="1:2" x14ac:dyDescent="0.25">
      <c r="A2520" s="62">
        <v>25101502</v>
      </c>
      <c r="B2520" s="63" t="s">
        <v>18147</v>
      </c>
    </row>
    <row r="2521" spans="1:2" x14ac:dyDescent="0.25">
      <c r="A2521" s="62">
        <v>25101503</v>
      </c>
      <c r="B2521" s="63" t="s">
        <v>13631</v>
      </c>
    </row>
    <row r="2522" spans="1:2" x14ac:dyDescent="0.25">
      <c r="A2522" s="62">
        <v>25101504</v>
      </c>
      <c r="B2522" s="63" t="s">
        <v>6189</v>
      </c>
    </row>
    <row r="2523" spans="1:2" x14ac:dyDescent="0.25">
      <c r="A2523" s="62">
        <v>25101505</v>
      </c>
      <c r="B2523" s="63" t="s">
        <v>14078</v>
      </c>
    </row>
    <row r="2524" spans="1:2" x14ac:dyDescent="0.25">
      <c r="A2524" s="62">
        <v>25101506</v>
      </c>
      <c r="B2524" s="63" t="s">
        <v>9401</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11415</v>
      </c>
    </row>
    <row r="2529" spans="1:2" x14ac:dyDescent="0.25">
      <c r="A2529" s="62">
        <v>25101604</v>
      </c>
      <c r="B2529" s="63" t="s">
        <v>10421</v>
      </c>
    </row>
    <row r="2530" spans="1:2" x14ac:dyDescent="0.25">
      <c r="A2530" s="62">
        <v>25101609</v>
      </c>
      <c r="B2530" s="63" t="s">
        <v>2702</v>
      </c>
    </row>
    <row r="2531" spans="1:2" x14ac:dyDescent="0.25">
      <c r="A2531" s="62">
        <v>25101610</v>
      </c>
      <c r="B2531" s="63" t="s">
        <v>1857</v>
      </c>
    </row>
    <row r="2532" spans="1:2" x14ac:dyDescent="0.25">
      <c r="A2532" s="62">
        <v>25101611</v>
      </c>
      <c r="B2532" s="63" t="s">
        <v>13867</v>
      </c>
    </row>
    <row r="2533" spans="1:2" x14ac:dyDescent="0.25">
      <c r="A2533" s="62">
        <v>25101701</v>
      </c>
      <c r="B2533" s="63" t="s">
        <v>4272</v>
      </c>
    </row>
    <row r="2534" spans="1:2" x14ac:dyDescent="0.25">
      <c r="A2534" s="62">
        <v>25101702</v>
      </c>
      <c r="B2534" s="63" t="s">
        <v>16300</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15553</v>
      </c>
    </row>
    <row r="2541" spans="1:2" x14ac:dyDescent="0.25">
      <c r="A2541" s="62">
        <v>25101903</v>
      </c>
      <c r="B2541" s="63" t="s">
        <v>14377</v>
      </c>
    </row>
    <row r="2542" spans="1:2" x14ac:dyDescent="0.25">
      <c r="A2542" s="62">
        <v>25101904</v>
      </c>
      <c r="B2542" s="63" t="s">
        <v>18612</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15993</v>
      </c>
    </row>
    <row r="2548" spans="1:2" x14ac:dyDescent="0.25">
      <c r="A2548" s="62">
        <v>25102002</v>
      </c>
      <c r="B2548" s="63" t="s">
        <v>10969</v>
      </c>
    </row>
    <row r="2549" spans="1:2" x14ac:dyDescent="0.25">
      <c r="A2549" s="62">
        <v>25102003</v>
      </c>
      <c r="B2549" s="63" t="s">
        <v>1497</v>
      </c>
    </row>
    <row r="2550" spans="1:2" x14ac:dyDescent="0.25">
      <c r="A2550" s="62">
        <v>25102101</v>
      </c>
      <c r="B2550" s="63" t="s">
        <v>11548</v>
      </c>
    </row>
    <row r="2551" spans="1:2" x14ac:dyDescent="0.25">
      <c r="A2551" s="62">
        <v>25102102</v>
      </c>
      <c r="B2551" s="63" t="s">
        <v>12937</v>
      </c>
    </row>
    <row r="2552" spans="1:2" x14ac:dyDescent="0.25">
      <c r="A2552" s="62">
        <v>25102103</v>
      </c>
      <c r="B2552" s="63" t="s">
        <v>5886</v>
      </c>
    </row>
    <row r="2553" spans="1:2" x14ac:dyDescent="0.25">
      <c r="A2553" s="62">
        <v>25102104</v>
      </c>
      <c r="B2553" s="63" t="s">
        <v>13745</v>
      </c>
    </row>
    <row r="2554" spans="1:2" x14ac:dyDescent="0.25">
      <c r="A2554" s="62">
        <v>25102105</v>
      </c>
      <c r="B2554" s="63" t="s">
        <v>17314</v>
      </c>
    </row>
    <row r="2555" spans="1:2" x14ac:dyDescent="0.25">
      <c r="A2555" s="62">
        <v>25102106</v>
      </c>
      <c r="B2555" s="63" t="s">
        <v>7756</v>
      </c>
    </row>
    <row r="2556" spans="1:2" x14ac:dyDescent="0.25">
      <c r="A2556" s="62">
        <v>25111501</v>
      </c>
      <c r="B2556" s="63" t="s">
        <v>9276</v>
      </c>
    </row>
    <row r="2557" spans="1:2" x14ac:dyDescent="0.25">
      <c r="A2557" s="62">
        <v>25111502</v>
      </c>
      <c r="B2557" s="63" t="s">
        <v>14787</v>
      </c>
    </row>
    <row r="2558" spans="1:2" x14ac:dyDescent="0.25">
      <c r="A2558" s="62">
        <v>25111503</v>
      </c>
      <c r="B2558" s="63" t="s">
        <v>12496</v>
      </c>
    </row>
    <row r="2559" spans="1:2" x14ac:dyDescent="0.25">
      <c r="A2559" s="62">
        <v>25111504</v>
      </c>
      <c r="B2559" s="63" t="s">
        <v>15949</v>
      </c>
    </row>
    <row r="2560" spans="1:2" x14ac:dyDescent="0.25">
      <c r="A2560" s="62">
        <v>25111505</v>
      </c>
      <c r="B2560" s="63" t="s">
        <v>16155</v>
      </c>
    </row>
    <row r="2561" spans="1:2" x14ac:dyDescent="0.25">
      <c r="A2561" s="62">
        <v>25111506</v>
      </c>
      <c r="B2561" s="63" t="s">
        <v>11222</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4276</v>
      </c>
    </row>
    <row r="2567" spans="1:2" x14ac:dyDescent="0.25">
      <c r="A2567" s="62">
        <v>25111512</v>
      </c>
      <c r="B2567" s="63" t="s">
        <v>5675</v>
      </c>
    </row>
    <row r="2568" spans="1:2" x14ac:dyDescent="0.25">
      <c r="A2568" s="62">
        <v>25111513</v>
      </c>
      <c r="B2568" s="63" t="s">
        <v>7102</v>
      </c>
    </row>
    <row r="2569" spans="1:2" x14ac:dyDescent="0.25">
      <c r="A2569" s="62">
        <v>25111601</v>
      </c>
      <c r="B2569" s="63" t="s">
        <v>10800</v>
      </c>
    </row>
    <row r="2570" spans="1:2" x14ac:dyDescent="0.25">
      <c r="A2570" s="62">
        <v>25111602</v>
      </c>
      <c r="B2570" s="63" t="s">
        <v>7279</v>
      </c>
    </row>
    <row r="2571" spans="1:2" x14ac:dyDescent="0.25">
      <c r="A2571" s="62">
        <v>25111603</v>
      </c>
      <c r="B2571" s="63" t="s">
        <v>10012</v>
      </c>
    </row>
    <row r="2572" spans="1:2" x14ac:dyDescent="0.25">
      <c r="A2572" s="62">
        <v>25111701</v>
      </c>
      <c r="B2572" s="63" t="s">
        <v>10877</v>
      </c>
    </row>
    <row r="2573" spans="1:2" x14ac:dyDescent="0.25">
      <c r="A2573" s="62">
        <v>25111702</v>
      </c>
      <c r="B2573" s="63" t="s">
        <v>5982</v>
      </c>
    </row>
    <row r="2574" spans="1:2" x14ac:dyDescent="0.25">
      <c r="A2574" s="62">
        <v>25111703</v>
      </c>
      <c r="B2574" s="63" t="s">
        <v>4399</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16725</v>
      </c>
    </row>
    <row r="2579" spans="1:2" x14ac:dyDescent="0.25">
      <c r="A2579" s="62">
        <v>25111708</v>
      </c>
      <c r="B2579" s="63" t="s">
        <v>14900</v>
      </c>
    </row>
    <row r="2580" spans="1:2" x14ac:dyDescent="0.25">
      <c r="A2580" s="62">
        <v>25111709</v>
      </c>
      <c r="B2580" s="63" t="s">
        <v>5151</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10768</v>
      </c>
    </row>
    <row r="2588" spans="1:2" x14ac:dyDescent="0.25">
      <c r="A2588" s="62">
        <v>25111717</v>
      </c>
      <c r="B2588" s="63" t="s">
        <v>4225</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16528</v>
      </c>
    </row>
    <row r="2596" spans="1:2" x14ac:dyDescent="0.25">
      <c r="A2596" s="62">
        <v>25111804</v>
      </c>
      <c r="B2596" s="63" t="s">
        <v>9040</v>
      </c>
    </row>
    <row r="2597" spans="1:2" x14ac:dyDescent="0.25">
      <c r="A2597" s="62">
        <v>25111805</v>
      </c>
      <c r="B2597" s="63" t="s">
        <v>5176</v>
      </c>
    </row>
    <row r="2598" spans="1:2" x14ac:dyDescent="0.25">
      <c r="A2598" s="62">
        <v>25111806</v>
      </c>
      <c r="B2598" s="63" t="s">
        <v>6952</v>
      </c>
    </row>
    <row r="2599" spans="1:2" x14ac:dyDescent="0.25">
      <c r="A2599" s="62">
        <v>25111807</v>
      </c>
      <c r="B2599" s="63" t="s">
        <v>2508</v>
      </c>
    </row>
    <row r="2600" spans="1:2" x14ac:dyDescent="0.25">
      <c r="A2600" s="62">
        <v>25111808</v>
      </c>
      <c r="B2600" s="63" t="s">
        <v>11841</v>
      </c>
    </row>
    <row r="2601" spans="1:2" x14ac:dyDescent="0.25">
      <c r="A2601" s="62">
        <v>25111901</v>
      </c>
      <c r="B2601" s="63" t="s">
        <v>8006</v>
      </c>
    </row>
    <row r="2602" spans="1:2" x14ac:dyDescent="0.25">
      <c r="A2602" s="62">
        <v>25111902</v>
      </c>
      <c r="B2602" s="63" t="s">
        <v>11718</v>
      </c>
    </row>
    <row r="2603" spans="1:2" x14ac:dyDescent="0.25">
      <c r="A2603" s="62">
        <v>25111903</v>
      </c>
      <c r="B2603" s="63" t="s">
        <v>14184</v>
      </c>
    </row>
    <row r="2604" spans="1:2" x14ac:dyDescent="0.25">
      <c r="A2604" s="62">
        <v>25111904</v>
      </c>
      <c r="B2604" s="63" t="s">
        <v>13667</v>
      </c>
    </row>
    <row r="2605" spans="1:2" x14ac:dyDescent="0.25">
      <c r="A2605" s="62">
        <v>25111905</v>
      </c>
      <c r="B2605" s="63" t="s">
        <v>5877</v>
      </c>
    </row>
    <row r="2606" spans="1:2" x14ac:dyDescent="0.25">
      <c r="A2606" s="62">
        <v>25111906</v>
      </c>
      <c r="B2606" s="63" t="s">
        <v>12727</v>
      </c>
    </row>
    <row r="2607" spans="1:2" x14ac:dyDescent="0.25">
      <c r="A2607" s="62">
        <v>25111907</v>
      </c>
      <c r="B2607" s="63" t="s">
        <v>10926</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9423</v>
      </c>
    </row>
    <row r="2612" spans="1:2" x14ac:dyDescent="0.25">
      <c r="A2612" s="62">
        <v>25111912</v>
      </c>
      <c r="B2612" s="63" t="s">
        <v>11558</v>
      </c>
    </row>
    <row r="2613" spans="1:2" x14ac:dyDescent="0.25">
      <c r="A2613" s="62">
        <v>25111913</v>
      </c>
      <c r="B2613" s="63" t="s">
        <v>1191</v>
      </c>
    </row>
    <row r="2614" spans="1:2" x14ac:dyDescent="0.25">
      <c r="A2614" s="62">
        <v>25111914</v>
      </c>
      <c r="B2614" s="63" t="s">
        <v>12365</v>
      </c>
    </row>
    <row r="2615" spans="1:2" x14ac:dyDescent="0.25">
      <c r="A2615" s="62">
        <v>25111915</v>
      </c>
      <c r="B2615" s="63" t="s">
        <v>7263</v>
      </c>
    </row>
    <row r="2616" spans="1:2" x14ac:dyDescent="0.25">
      <c r="A2616" s="62">
        <v>25111916</v>
      </c>
      <c r="B2616" s="63" t="s">
        <v>9722</v>
      </c>
    </row>
    <row r="2617" spans="1:2" x14ac:dyDescent="0.25">
      <c r="A2617" s="62">
        <v>25111917</v>
      </c>
      <c r="B2617" s="63" t="s">
        <v>11811</v>
      </c>
    </row>
    <row r="2618" spans="1:2" x14ac:dyDescent="0.25">
      <c r="A2618" s="62">
        <v>25111918</v>
      </c>
      <c r="B2618" s="63" t="s">
        <v>14908</v>
      </c>
    </row>
    <row r="2619" spans="1:2" x14ac:dyDescent="0.25">
      <c r="A2619" s="62">
        <v>25111919</v>
      </c>
      <c r="B2619" s="63" t="s">
        <v>4603</v>
      </c>
    </row>
    <row r="2620" spans="1:2" x14ac:dyDescent="0.25">
      <c r="A2620" s="62">
        <v>25111920</v>
      </c>
      <c r="B2620" s="63" t="s">
        <v>7475</v>
      </c>
    </row>
    <row r="2621" spans="1:2" x14ac:dyDescent="0.25">
      <c r="A2621" s="62">
        <v>25111921</v>
      </c>
      <c r="B2621" s="63" t="s">
        <v>9221</v>
      </c>
    </row>
    <row r="2622" spans="1:2" x14ac:dyDescent="0.25">
      <c r="A2622" s="62">
        <v>25111922</v>
      </c>
      <c r="B2622" s="63" t="s">
        <v>4667</v>
      </c>
    </row>
    <row r="2623" spans="1:2" x14ac:dyDescent="0.25">
      <c r="A2623" s="62">
        <v>25111923</v>
      </c>
      <c r="B2623" s="63" t="s">
        <v>9962</v>
      </c>
    </row>
    <row r="2624" spans="1:2" x14ac:dyDescent="0.25">
      <c r="A2624" s="62">
        <v>25111924</v>
      </c>
      <c r="B2624" s="63" t="s">
        <v>7681</v>
      </c>
    </row>
    <row r="2625" spans="1:2" x14ac:dyDescent="0.25">
      <c r="A2625" s="62">
        <v>25111925</v>
      </c>
      <c r="B2625" s="63" t="s">
        <v>10251</v>
      </c>
    </row>
    <row r="2626" spans="1:2" x14ac:dyDescent="0.25">
      <c r="A2626" s="62">
        <v>25111926</v>
      </c>
      <c r="B2626" s="63" t="s">
        <v>11233</v>
      </c>
    </row>
    <row r="2627" spans="1:2" x14ac:dyDescent="0.25">
      <c r="A2627" s="62">
        <v>25111927</v>
      </c>
      <c r="B2627" s="63" t="s">
        <v>3983</v>
      </c>
    </row>
    <row r="2628" spans="1:2" x14ac:dyDescent="0.25">
      <c r="A2628" s="62">
        <v>25111928</v>
      </c>
      <c r="B2628" s="63" t="s">
        <v>10382</v>
      </c>
    </row>
    <row r="2629" spans="1:2" x14ac:dyDescent="0.25">
      <c r="A2629" s="62">
        <v>25111929</v>
      </c>
      <c r="B2629" s="63" t="s">
        <v>5346</v>
      </c>
    </row>
    <row r="2630" spans="1:2" x14ac:dyDescent="0.25">
      <c r="A2630" s="62">
        <v>25111930</v>
      </c>
      <c r="B2630" s="63" t="s">
        <v>11948</v>
      </c>
    </row>
    <row r="2631" spans="1:2" x14ac:dyDescent="0.25">
      <c r="A2631" s="62">
        <v>25111931</v>
      </c>
      <c r="B2631" s="63" t="s">
        <v>4114</v>
      </c>
    </row>
    <row r="2632" spans="1:2" x14ac:dyDescent="0.25">
      <c r="A2632" s="62">
        <v>25111932</v>
      </c>
      <c r="B2632" s="63" t="s">
        <v>3551</v>
      </c>
    </row>
    <row r="2633" spans="1:2" x14ac:dyDescent="0.25">
      <c r="A2633" s="62">
        <v>25111933</v>
      </c>
      <c r="B2633" s="63" t="s">
        <v>14770</v>
      </c>
    </row>
    <row r="2634" spans="1:2" x14ac:dyDescent="0.25">
      <c r="A2634" s="62">
        <v>25111934</v>
      </c>
      <c r="B2634" s="63" t="s">
        <v>11982</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15070</v>
      </c>
    </row>
    <row r="2639" spans="1:2" x14ac:dyDescent="0.25">
      <c r="A2639" s="62">
        <v>25121504</v>
      </c>
      <c r="B2639" s="63" t="s">
        <v>11765</v>
      </c>
    </row>
    <row r="2640" spans="1:2" x14ac:dyDescent="0.25">
      <c r="A2640" s="62">
        <v>25121601</v>
      </c>
      <c r="B2640" s="63" t="s">
        <v>12551</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4602</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11071</v>
      </c>
    </row>
    <row r="2650" spans="1:2" x14ac:dyDescent="0.25">
      <c r="A2650" s="62">
        <v>25121706</v>
      </c>
      <c r="B2650" s="63" t="s">
        <v>15663</v>
      </c>
    </row>
    <row r="2651" spans="1:2" x14ac:dyDescent="0.25">
      <c r="A2651" s="62">
        <v>25121707</v>
      </c>
      <c r="B2651" s="63" t="s">
        <v>12032</v>
      </c>
    </row>
    <row r="2652" spans="1:2" x14ac:dyDescent="0.25">
      <c r="A2652" s="62">
        <v>25131501</v>
      </c>
      <c r="B2652" s="63" t="s">
        <v>8422</v>
      </c>
    </row>
    <row r="2653" spans="1:2" x14ac:dyDescent="0.25">
      <c r="A2653" s="62">
        <v>25131502</v>
      </c>
      <c r="B2653" s="63" t="s">
        <v>4992</v>
      </c>
    </row>
    <row r="2654" spans="1:2" x14ac:dyDescent="0.25">
      <c r="A2654" s="62">
        <v>25131503</v>
      </c>
      <c r="B2654" s="63" t="s">
        <v>483</v>
      </c>
    </row>
    <row r="2655" spans="1:2" x14ac:dyDescent="0.25">
      <c r="A2655" s="62">
        <v>25131504</v>
      </c>
      <c r="B2655" s="63" t="s">
        <v>9899</v>
      </c>
    </row>
    <row r="2656" spans="1:2" x14ac:dyDescent="0.25">
      <c r="A2656" s="62">
        <v>25131505</v>
      </c>
      <c r="B2656" s="63" t="s">
        <v>13551</v>
      </c>
    </row>
    <row r="2657" spans="1:2" x14ac:dyDescent="0.25">
      <c r="A2657" s="62">
        <v>25131506</v>
      </c>
      <c r="B2657" s="63" t="s">
        <v>5589</v>
      </c>
    </row>
    <row r="2658" spans="1:2" x14ac:dyDescent="0.25">
      <c r="A2658" s="62">
        <v>25131507</v>
      </c>
      <c r="B2658" s="63" t="s">
        <v>15520</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4151</v>
      </c>
    </row>
    <row r="2666" spans="1:2" x14ac:dyDescent="0.25">
      <c r="A2666" s="62">
        <v>25131703</v>
      </c>
      <c r="B2666" s="63" t="s">
        <v>12710</v>
      </c>
    </row>
    <row r="2667" spans="1:2" x14ac:dyDescent="0.25">
      <c r="A2667" s="62">
        <v>25131704</v>
      </c>
      <c r="B2667" s="63" t="s">
        <v>9186</v>
      </c>
    </row>
    <row r="2668" spans="1:2" x14ac:dyDescent="0.25">
      <c r="A2668" s="62">
        <v>25131705</v>
      </c>
      <c r="B2668" s="63" t="s">
        <v>10749</v>
      </c>
    </row>
    <row r="2669" spans="1:2" x14ac:dyDescent="0.25">
      <c r="A2669" s="62">
        <v>25131706</v>
      </c>
      <c r="B2669" s="63" t="s">
        <v>8211</v>
      </c>
    </row>
    <row r="2670" spans="1:2" x14ac:dyDescent="0.25">
      <c r="A2670" s="62">
        <v>25131707</v>
      </c>
      <c r="B2670" s="63" t="s">
        <v>3059</v>
      </c>
    </row>
    <row r="2671" spans="1:2" x14ac:dyDescent="0.25">
      <c r="A2671" s="62">
        <v>25131708</v>
      </c>
      <c r="B2671" s="63" t="s">
        <v>12835</v>
      </c>
    </row>
    <row r="2672" spans="1:2" x14ac:dyDescent="0.25">
      <c r="A2672" s="62">
        <v>25131709</v>
      </c>
      <c r="B2672" s="63" t="s">
        <v>13127</v>
      </c>
    </row>
    <row r="2673" spans="1:2" x14ac:dyDescent="0.25">
      <c r="A2673" s="62">
        <v>25131801</v>
      </c>
      <c r="B2673" s="63" t="s">
        <v>5314</v>
      </c>
    </row>
    <row r="2674" spans="1:2" x14ac:dyDescent="0.25">
      <c r="A2674" s="62">
        <v>25131902</v>
      </c>
      <c r="B2674" s="63" t="s">
        <v>2956</v>
      </c>
    </row>
    <row r="2675" spans="1:2" x14ac:dyDescent="0.25">
      <c r="A2675" s="62">
        <v>25131903</v>
      </c>
      <c r="B2675" s="63" t="s">
        <v>13656</v>
      </c>
    </row>
    <row r="2676" spans="1:2" x14ac:dyDescent="0.25">
      <c r="A2676" s="62">
        <v>25131904</v>
      </c>
      <c r="B2676" s="63" t="s">
        <v>9131</v>
      </c>
    </row>
    <row r="2677" spans="1:2" x14ac:dyDescent="0.25">
      <c r="A2677" s="62">
        <v>25131905</v>
      </c>
      <c r="B2677" s="63" t="s">
        <v>12288</v>
      </c>
    </row>
    <row r="2678" spans="1:2" x14ac:dyDescent="0.25">
      <c r="A2678" s="62">
        <v>25131906</v>
      </c>
      <c r="B2678" s="63" t="s">
        <v>18288</v>
      </c>
    </row>
    <row r="2679" spans="1:2" x14ac:dyDescent="0.25">
      <c r="A2679" s="62">
        <v>25132001</v>
      </c>
      <c r="B2679" s="63" t="s">
        <v>8960</v>
      </c>
    </row>
    <row r="2680" spans="1:2" x14ac:dyDescent="0.25">
      <c r="A2680" s="62">
        <v>25132002</v>
      </c>
      <c r="B2680" s="63" t="s">
        <v>4793</v>
      </c>
    </row>
    <row r="2681" spans="1:2" x14ac:dyDescent="0.25">
      <c r="A2681" s="62">
        <v>25132003</v>
      </c>
      <c r="B2681" s="63" t="s">
        <v>18745</v>
      </c>
    </row>
    <row r="2682" spans="1:2" x14ac:dyDescent="0.25">
      <c r="A2682" s="62">
        <v>25132004</v>
      </c>
      <c r="B2682" s="63" t="s">
        <v>11448</v>
      </c>
    </row>
    <row r="2683" spans="1:2" x14ac:dyDescent="0.25">
      <c r="A2683" s="62">
        <v>25132005</v>
      </c>
      <c r="B2683" s="63" t="s">
        <v>14526</v>
      </c>
    </row>
    <row r="2684" spans="1:2" x14ac:dyDescent="0.25">
      <c r="A2684" s="62">
        <v>25151501</v>
      </c>
      <c r="B2684" s="63" t="s">
        <v>12802</v>
      </c>
    </row>
    <row r="2685" spans="1:2" x14ac:dyDescent="0.25">
      <c r="A2685" s="62">
        <v>25151502</v>
      </c>
      <c r="B2685" s="63" t="s">
        <v>12140</v>
      </c>
    </row>
    <row r="2686" spans="1:2" x14ac:dyDescent="0.25">
      <c r="A2686" s="62">
        <v>25151701</v>
      </c>
      <c r="B2686" s="63" t="s">
        <v>11018</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6648</v>
      </c>
    </row>
    <row r="2695" spans="1:2" x14ac:dyDescent="0.25">
      <c r="A2695" s="62">
        <v>25161501</v>
      </c>
      <c r="B2695" s="63" t="s">
        <v>14481</v>
      </c>
    </row>
    <row r="2696" spans="1:2" x14ac:dyDescent="0.25">
      <c r="A2696" s="62">
        <v>25161502</v>
      </c>
      <c r="B2696" s="63" t="s">
        <v>3840</v>
      </c>
    </row>
    <row r="2697" spans="1:2" x14ac:dyDescent="0.25">
      <c r="A2697" s="62">
        <v>25161503</v>
      </c>
      <c r="B2697" s="63" t="s">
        <v>10503</v>
      </c>
    </row>
    <row r="2698" spans="1:2" x14ac:dyDescent="0.25">
      <c r="A2698" s="62">
        <v>25161504</v>
      </c>
      <c r="B2698" s="63" t="s">
        <v>16503</v>
      </c>
    </row>
    <row r="2699" spans="1:2" x14ac:dyDescent="0.25">
      <c r="A2699" s="62">
        <v>25161505</v>
      </c>
      <c r="B2699" s="63" t="s">
        <v>2819</v>
      </c>
    </row>
    <row r="2700" spans="1:2" x14ac:dyDescent="0.25">
      <c r="A2700" s="62">
        <v>25161506</v>
      </c>
      <c r="B2700" s="63" t="s">
        <v>8693</v>
      </c>
    </row>
    <row r="2701" spans="1:2" x14ac:dyDescent="0.25">
      <c r="A2701" s="62">
        <v>25161507</v>
      </c>
      <c r="B2701" s="63" t="s">
        <v>14925</v>
      </c>
    </row>
    <row r="2702" spans="1:2" x14ac:dyDescent="0.25">
      <c r="A2702" s="62">
        <v>25161508</v>
      </c>
      <c r="B2702" s="63" t="s">
        <v>6791</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13663</v>
      </c>
    </row>
    <row r="2712" spans="1:2" x14ac:dyDescent="0.25">
      <c r="A2712" s="62">
        <v>25171702</v>
      </c>
      <c r="B2712" s="63" t="s">
        <v>8242</v>
      </c>
    </row>
    <row r="2713" spans="1:2" x14ac:dyDescent="0.25">
      <c r="A2713" s="62">
        <v>25171703</v>
      </c>
      <c r="B2713" s="63" t="s">
        <v>4941</v>
      </c>
    </row>
    <row r="2714" spans="1:2" x14ac:dyDescent="0.25">
      <c r="A2714" s="62">
        <v>25171704</v>
      </c>
      <c r="B2714" s="63" t="s">
        <v>11044</v>
      </c>
    </row>
    <row r="2715" spans="1:2" x14ac:dyDescent="0.25">
      <c r="A2715" s="62">
        <v>25171705</v>
      </c>
      <c r="B2715" s="63" t="s">
        <v>8818</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14713</v>
      </c>
    </row>
    <row r="2724" spans="1:2" x14ac:dyDescent="0.25">
      <c r="A2724" s="62">
        <v>25171714</v>
      </c>
      <c r="B2724" s="63" t="s">
        <v>9248</v>
      </c>
    </row>
    <row r="2725" spans="1:2" x14ac:dyDescent="0.25">
      <c r="A2725" s="62">
        <v>25171715</v>
      </c>
      <c r="B2725" s="63" t="s">
        <v>10838</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9793</v>
      </c>
    </row>
    <row r="2732" spans="1:2" x14ac:dyDescent="0.25">
      <c r="A2732" s="62">
        <v>25171903</v>
      </c>
      <c r="B2732" s="63" t="s">
        <v>13990</v>
      </c>
    </row>
    <row r="2733" spans="1:2" x14ac:dyDescent="0.25">
      <c r="A2733" s="62">
        <v>25171905</v>
      </c>
      <c r="B2733" s="63" t="s">
        <v>10996</v>
      </c>
    </row>
    <row r="2734" spans="1:2" x14ac:dyDescent="0.25">
      <c r="A2734" s="62">
        <v>25172001</v>
      </c>
      <c r="B2734" s="63" t="s">
        <v>16140</v>
      </c>
    </row>
    <row r="2735" spans="1:2" x14ac:dyDescent="0.25">
      <c r="A2735" s="62">
        <v>25172002</v>
      </c>
      <c r="B2735" s="63" t="s">
        <v>8493</v>
      </c>
    </row>
    <row r="2736" spans="1:2" x14ac:dyDescent="0.25">
      <c r="A2736" s="62">
        <v>25172003</v>
      </c>
      <c r="B2736" s="63" t="s">
        <v>8427</v>
      </c>
    </row>
    <row r="2737" spans="1:2" x14ac:dyDescent="0.25">
      <c r="A2737" s="62">
        <v>25172004</v>
      </c>
      <c r="B2737" s="63" t="s">
        <v>17558</v>
      </c>
    </row>
    <row r="2738" spans="1:2" x14ac:dyDescent="0.25">
      <c r="A2738" s="62">
        <v>25172005</v>
      </c>
      <c r="B2738" s="63" t="s">
        <v>9176</v>
      </c>
    </row>
    <row r="2739" spans="1:2" x14ac:dyDescent="0.25">
      <c r="A2739" s="62">
        <v>25172007</v>
      </c>
      <c r="B2739" s="63" t="s">
        <v>11138</v>
      </c>
    </row>
    <row r="2740" spans="1:2" x14ac:dyDescent="0.25">
      <c r="A2740" s="62">
        <v>25172009</v>
      </c>
      <c r="B2740" s="63" t="s">
        <v>2455</v>
      </c>
    </row>
    <row r="2741" spans="1:2" x14ac:dyDescent="0.25">
      <c r="A2741" s="62">
        <v>25172010</v>
      </c>
      <c r="B2741" s="63" t="s">
        <v>11392</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17348</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18566</v>
      </c>
    </row>
    <row r="2753" spans="1:2" x14ac:dyDescent="0.25">
      <c r="A2753" s="62">
        <v>25172114</v>
      </c>
      <c r="B2753" s="63" t="s">
        <v>12298</v>
      </c>
    </row>
    <row r="2754" spans="1:2" x14ac:dyDescent="0.25">
      <c r="A2754" s="62">
        <v>25172201</v>
      </c>
      <c r="B2754" s="63" t="s">
        <v>4939</v>
      </c>
    </row>
    <row r="2755" spans="1:2" x14ac:dyDescent="0.25">
      <c r="A2755" s="62">
        <v>25172203</v>
      </c>
      <c r="B2755" s="63" t="s">
        <v>10888</v>
      </c>
    </row>
    <row r="2756" spans="1:2" x14ac:dyDescent="0.25">
      <c r="A2756" s="62">
        <v>25172204</v>
      </c>
      <c r="B2756" s="63" t="s">
        <v>18357</v>
      </c>
    </row>
    <row r="2757" spans="1:2" x14ac:dyDescent="0.25">
      <c r="A2757" s="62">
        <v>25172205</v>
      </c>
      <c r="B2757" s="63" t="s">
        <v>2542</v>
      </c>
    </row>
    <row r="2758" spans="1:2" x14ac:dyDescent="0.25">
      <c r="A2758" s="62">
        <v>25172301</v>
      </c>
      <c r="B2758" s="63" t="s">
        <v>6741</v>
      </c>
    </row>
    <row r="2759" spans="1:2" x14ac:dyDescent="0.25">
      <c r="A2759" s="62">
        <v>25172303</v>
      </c>
      <c r="B2759" s="63" t="s">
        <v>14639</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14168</v>
      </c>
    </row>
    <row r="2766" spans="1:2" x14ac:dyDescent="0.25">
      <c r="A2766" s="62">
        <v>25172503</v>
      </c>
      <c r="B2766" s="63" t="s">
        <v>6012</v>
      </c>
    </row>
    <row r="2767" spans="1:2" x14ac:dyDescent="0.25">
      <c r="A2767" s="62">
        <v>25172504</v>
      </c>
      <c r="B2767" s="63" t="s">
        <v>16136</v>
      </c>
    </row>
    <row r="2768" spans="1:2" x14ac:dyDescent="0.25">
      <c r="A2768" s="62">
        <v>25172505</v>
      </c>
      <c r="B2768" s="63" t="s">
        <v>18000</v>
      </c>
    </row>
    <row r="2769" spans="1:2" x14ac:dyDescent="0.25">
      <c r="A2769" s="62">
        <v>25172506</v>
      </c>
      <c r="B2769" s="63" t="s">
        <v>6192</v>
      </c>
    </row>
    <row r="2770" spans="1:2" x14ac:dyDescent="0.25">
      <c r="A2770" s="62">
        <v>25172507</v>
      </c>
      <c r="B2770" s="63" t="s">
        <v>11521</v>
      </c>
    </row>
    <row r="2771" spans="1:2" x14ac:dyDescent="0.25">
      <c r="A2771" s="62">
        <v>25172508</v>
      </c>
      <c r="B2771" s="63" t="s">
        <v>18397</v>
      </c>
    </row>
    <row r="2772" spans="1:2" x14ac:dyDescent="0.25">
      <c r="A2772" s="62">
        <v>25172601</v>
      </c>
      <c r="B2772" s="63" t="s">
        <v>9504</v>
      </c>
    </row>
    <row r="2773" spans="1:2" x14ac:dyDescent="0.25">
      <c r="A2773" s="62">
        <v>25172602</v>
      </c>
      <c r="B2773" s="63" t="s">
        <v>11635</v>
      </c>
    </row>
    <row r="2774" spans="1:2" x14ac:dyDescent="0.25">
      <c r="A2774" s="62">
        <v>25172603</v>
      </c>
      <c r="B2774" s="63" t="s">
        <v>6531</v>
      </c>
    </row>
    <row r="2775" spans="1:2" x14ac:dyDescent="0.25">
      <c r="A2775" s="62">
        <v>25172604</v>
      </c>
      <c r="B2775" s="63" t="s">
        <v>12725</v>
      </c>
    </row>
    <row r="2776" spans="1:2" x14ac:dyDescent="0.25">
      <c r="A2776" s="62">
        <v>25172605</v>
      </c>
      <c r="B2776" s="63" t="s">
        <v>9930</v>
      </c>
    </row>
    <row r="2777" spans="1:2" x14ac:dyDescent="0.25">
      <c r="A2777" s="62">
        <v>25172606</v>
      </c>
      <c r="B2777" s="63" t="s">
        <v>7172</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9655</v>
      </c>
    </row>
    <row r="2784" spans="1:2" x14ac:dyDescent="0.25">
      <c r="A2784" s="62">
        <v>25172803</v>
      </c>
      <c r="B2784" s="63" t="s">
        <v>2535</v>
      </c>
    </row>
    <row r="2785" spans="1:2" x14ac:dyDescent="0.25">
      <c r="A2785" s="62">
        <v>25172901</v>
      </c>
      <c r="B2785" s="63" t="s">
        <v>14649</v>
      </c>
    </row>
    <row r="2786" spans="1:2" x14ac:dyDescent="0.25">
      <c r="A2786" s="62">
        <v>25172903</v>
      </c>
      <c r="B2786" s="63" t="s">
        <v>18121</v>
      </c>
    </row>
    <row r="2787" spans="1:2" x14ac:dyDescent="0.25">
      <c r="A2787" s="62">
        <v>25172904</v>
      </c>
      <c r="B2787" s="63" t="s">
        <v>6295</v>
      </c>
    </row>
    <row r="2788" spans="1:2" x14ac:dyDescent="0.25">
      <c r="A2788" s="62">
        <v>25172905</v>
      </c>
      <c r="B2788" s="63" t="s">
        <v>10874</v>
      </c>
    </row>
    <row r="2789" spans="1:2" x14ac:dyDescent="0.25">
      <c r="A2789" s="62">
        <v>25172906</v>
      </c>
      <c r="B2789" s="63" t="s">
        <v>3133</v>
      </c>
    </row>
    <row r="2790" spans="1:2" x14ac:dyDescent="0.25">
      <c r="A2790" s="62">
        <v>25172907</v>
      </c>
      <c r="B2790" s="63" t="s">
        <v>14736</v>
      </c>
    </row>
    <row r="2791" spans="1:2" x14ac:dyDescent="0.25">
      <c r="A2791" s="62">
        <v>25173001</v>
      </c>
      <c r="B2791" s="63" t="s">
        <v>7638</v>
      </c>
    </row>
    <row r="2792" spans="1:2" x14ac:dyDescent="0.25">
      <c r="A2792" s="62">
        <v>25173003</v>
      </c>
      <c r="B2792" s="63" t="s">
        <v>5870</v>
      </c>
    </row>
    <row r="2793" spans="1:2" x14ac:dyDescent="0.25">
      <c r="A2793" s="62">
        <v>25173004</v>
      </c>
      <c r="B2793" s="63" t="s">
        <v>4654</v>
      </c>
    </row>
    <row r="2794" spans="1:2" x14ac:dyDescent="0.25">
      <c r="A2794" s="62">
        <v>25173005</v>
      </c>
      <c r="B2794" s="63" t="s">
        <v>8206</v>
      </c>
    </row>
    <row r="2795" spans="1:2" x14ac:dyDescent="0.25">
      <c r="A2795" s="62">
        <v>25173107</v>
      </c>
      <c r="B2795" s="63" t="s">
        <v>1847</v>
      </c>
    </row>
    <row r="2796" spans="1:2" x14ac:dyDescent="0.25">
      <c r="A2796" s="62">
        <v>25173108</v>
      </c>
      <c r="B2796" s="63" t="s">
        <v>13602</v>
      </c>
    </row>
    <row r="2797" spans="1:2" x14ac:dyDescent="0.25">
      <c r="A2797" s="62">
        <v>25173303</v>
      </c>
      <c r="B2797" s="63" t="s">
        <v>11649</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15004</v>
      </c>
    </row>
    <row r="2802" spans="1:2" x14ac:dyDescent="0.25">
      <c r="A2802" s="62">
        <v>25173704</v>
      </c>
      <c r="B2802" s="63" t="s">
        <v>14714</v>
      </c>
    </row>
    <row r="2803" spans="1:2" x14ac:dyDescent="0.25">
      <c r="A2803" s="62">
        <v>25173705</v>
      </c>
      <c r="B2803" s="63" t="s">
        <v>13150</v>
      </c>
    </row>
    <row r="2804" spans="1:2" x14ac:dyDescent="0.25">
      <c r="A2804" s="62">
        <v>25173801</v>
      </c>
      <c r="B2804" s="63" t="s">
        <v>4615</v>
      </c>
    </row>
    <row r="2805" spans="1:2" x14ac:dyDescent="0.25">
      <c r="A2805" s="62">
        <v>25173802</v>
      </c>
      <c r="B2805" s="63" t="s">
        <v>9926</v>
      </c>
    </row>
    <row r="2806" spans="1:2" x14ac:dyDescent="0.25">
      <c r="A2806" s="62">
        <v>25173803</v>
      </c>
      <c r="B2806" s="63" t="s">
        <v>17915</v>
      </c>
    </row>
    <row r="2807" spans="1:2" x14ac:dyDescent="0.25">
      <c r="A2807" s="62">
        <v>25173804</v>
      </c>
      <c r="B2807" s="63" t="s">
        <v>12405</v>
      </c>
    </row>
    <row r="2808" spans="1:2" x14ac:dyDescent="0.25">
      <c r="A2808" s="62">
        <v>25173805</v>
      </c>
      <c r="B2808" s="63" t="s">
        <v>13459</v>
      </c>
    </row>
    <row r="2809" spans="1:2" x14ac:dyDescent="0.25">
      <c r="A2809" s="62">
        <v>25173806</v>
      </c>
      <c r="B2809" s="63" t="s">
        <v>13325</v>
      </c>
    </row>
    <row r="2810" spans="1:2" x14ac:dyDescent="0.25">
      <c r="A2810" s="62">
        <v>25173807</v>
      </c>
      <c r="B2810" s="63" t="s">
        <v>8188</v>
      </c>
    </row>
    <row r="2811" spans="1:2" x14ac:dyDescent="0.25">
      <c r="A2811" s="62">
        <v>25173808</v>
      </c>
      <c r="B2811" s="63" t="s">
        <v>13065</v>
      </c>
    </row>
    <row r="2812" spans="1:2" x14ac:dyDescent="0.25">
      <c r="A2812" s="62">
        <v>25173809</v>
      </c>
      <c r="B2812" s="63" t="s">
        <v>14557</v>
      </c>
    </row>
    <row r="2813" spans="1:2" x14ac:dyDescent="0.25">
      <c r="A2813" s="62">
        <v>25173810</v>
      </c>
      <c r="B2813" s="63" t="s">
        <v>8439</v>
      </c>
    </row>
    <row r="2814" spans="1:2" x14ac:dyDescent="0.25">
      <c r="A2814" s="62">
        <v>25173811</v>
      </c>
      <c r="B2814" s="63" t="s">
        <v>8968</v>
      </c>
    </row>
    <row r="2815" spans="1:2" x14ac:dyDescent="0.25">
      <c r="A2815" s="62">
        <v>25173812</v>
      </c>
      <c r="B2815" s="63" t="s">
        <v>12085</v>
      </c>
    </row>
    <row r="2816" spans="1:2" x14ac:dyDescent="0.25">
      <c r="A2816" s="62">
        <v>25173813</v>
      </c>
      <c r="B2816" s="63" t="s">
        <v>8469</v>
      </c>
    </row>
    <row r="2817" spans="1:2" x14ac:dyDescent="0.25">
      <c r="A2817" s="62">
        <v>25173815</v>
      </c>
      <c r="B2817" s="63" t="s">
        <v>9839</v>
      </c>
    </row>
    <row r="2818" spans="1:2" x14ac:dyDescent="0.25">
      <c r="A2818" s="62">
        <v>25173816</v>
      </c>
      <c r="B2818" s="63" t="s">
        <v>7047</v>
      </c>
    </row>
    <row r="2819" spans="1:2" x14ac:dyDescent="0.25">
      <c r="A2819" s="62">
        <v>25173817</v>
      </c>
      <c r="B2819" s="63" t="s">
        <v>11643</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4551</v>
      </c>
    </row>
    <row r="2829" spans="1:2" x14ac:dyDescent="0.25">
      <c r="A2829" s="62">
        <v>25174105</v>
      </c>
      <c r="B2829" s="63" t="s">
        <v>5461</v>
      </c>
    </row>
    <row r="2830" spans="1:2" x14ac:dyDescent="0.25">
      <c r="A2830" s="62">
        <v>25174106</v>
      </c>
      <c r="B2830" s="63" t="s">
        <v>12333</v>
      </c>
    </row>
    <row r="2831" spans="1:2" x14ac:dyDescent="0.25">
      <c r="A2831" s="62">
        <v>25174107</v>
      </c>
      <c r="B2831" s="63" t="s">
        <v>163</v>
      </c>
    </row>
    <row r="2832" spans="1:2" x14ac:dyDescent="0.25">
      <c r="A2832" s="62">
        <v>25174201</v>
      </c>
      <c r="B2832" s="63" t="s">
        <v>9024</v>
      </c>
    </row>
    <row r="2833" spans="1:2" x14ac:dyDescent="0.25">
      <c r="A2833" s="62">
        <v>25174202</v>
      </c>
      <c r="B2833" s="63" t="s">
        <v>13412</v>
      </c>
    </row>
    <row r="2834" spans="1:2" x14ac:dyDescent="0.25">
      <c r="A2834" s="62">
        <v>25174203</v>
      </c>
      <c r="B2834" s="63" t="s">
        <v>10538</v>
      </c>
    </row>
    <row r="2835" spans="1:2" x14ac:dyDescent="0.25">
      <c r="A2835" s="62">
        <v>25174204</v>
      </c>
      <c r="B2835" s="63" t="s">
        <v>4322</v>
      </c>
    </row>
    <row r="2836" spans="1:2" x14ac:dyDescent="0.25">
      <c r="A2836" s="62">
        <v>25174205</v>
      </c>
      <c r="B2836" s="63" t="s">
        <v>6376</v>
      </c>
    </row>
    <row r="2837" spans="1:2" x14ac:dyDescent="0.25">
      <c r="A2837" s="62">
        <v>25174206</v>
      </c>
      <c r="B2837" s="63" t="s">
        <v>943</v>
      </c>
    </row>
    <row r="2838" spans="1:2" x14ac:dyDescent="0.25">
      <c r="A2838" s="62">
        <v>25174207</v>
      </c>
      <c r="B2838" s="63" t="s">
        <v>17504</v>
      </c>
    </row>
    <row r="2839" spans="1:2" x14ac:dyDescent="0.25">
      <c r="A2839" s="62">
        <v>25174208</v>
      </c>
      <c r="B2839" s="63" t="s">
        <v>6355</v>
      </c>
    </row>
    <row r="2840" spans="1:2" x14ac:dyDescent="0.25">
      <c r="A2840" s="62">
        <v>25174209</v>
      </c>
      <c r="B2840" s="63" t="s">
        <v>4703</v>
      </c>
    </row>
    <row r="2841" spans="1:2" x14ac:dyDescent="0.25">
      <c r="A2841" s="62">
        <v>25174210</v>
      </c>
      <c r="B2841" s="63" t="s">
        <v>6710</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8784</v>
      </c>
    </row>
    <row r="2846" spans="1:2" x14ac:dyDescent="0.25">
      <c r="A2846" s="62">
        <v>25174402</v>
      </c>
      <c r="B2846" s="63" t="s">
        <v>14859</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9301</v>
      </c>
    </row>
    <row r="2853" spans="1:2" x14ac:dyDescent="0.25">
      <c r="A2853" s="62">
        <v>25174409</v>
      </c>
      <c r="B2853" s="63" t="s">
        <v>3267</v>
      </c>
    </row>
    <row r="2854" spans="1:2" x14ac:dyDescent="0.25">
      <c r="A2854" s="62">
        <v>25174410</v>
      </c>
      <c r="B2854" s="63" t="s">
        <v>15743</v>
      </c>
    </row>
    <row r="2855" spans="1:2" x14ac:dyDescent="0.25">
      <c r="A2855" s="62">
        <v>25174601</v>
      </c>
      <c r="B2855" s="63" t="s">
        <v>9254</v>
      </c>
    </row>
    <row r="2856" spans="1:2" x14ac:dyDescent="0.25">
      <c r="A2856" s="62">
        <v>25174602</v>
      </c>
      <c r="B2856" s="63" t="s">
        <v>16498</v>
      </c>
    </row>
    <row r="2857" spans="1:2" x14ac:dyDescent="0.25">
      <c r="A2857" s="62">
        <v>25174603</v>
      </c>
      <c r="B2857" s="63" t="s">
        <v>9669</v>
      </c>
    </row>
    <row r="2858" spans="1:2" x14ac:dyDescent="0.25">
      <c r="A2858" s="62">
        <v>25174701</v>
      </c>
      <c r="B2858" s="63" t="s">
        <v>4608</v>
      </c>
    </row>
    <row r="2859" spans="1:2" x14ac:dyDescent="0.25">
      <c r="A2859" s="62">
        <v>25181601</v>
      </c>
      <c r="B2859" s="63" t="s">
        <v>4124</v>
      </c>
    </row>
    <row r="2860" spans="1:2" x14ac:dyDescent="0.25">
      <c r="A2860" s="62">
        <v>25181602</v>
      </c>
      <c r="B2860" s="63" t="s">
        <v>12112</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13423</v>
      </c>
    </row>
    <row r="2865" spans="1:2" x14ac:dyDescent="0.25">
      <c r="A2865" s="62">
        <v>25181704</v>
      </c>
      <c r="B2865" s="63" t="s">
        <v>2335</v>
      </c>
    </row>
    <row r="2866" spans="1:2" x14ac:dyDescent="0.25">
      <c r="A2866" s="62">
        <v>25181705</v>
      </c>
      <c r="B2866" s="63" t="s">
        <v>10491</v>
      </c>
    </row>
    <row r="2867" spans="1:2" x14ac:dyDescent="0.25">
      <c r="A2867" s="62">
        <v>25181706</v>
      </c>
      <c r="B2867" s="63" t="s">
        <v>12461</v>
      </c>
    </row>
    <row r="2868" spans="1:2" x14ac:dyDescent="0.25">
      <c r="A2868" s="62">
        <v>25181707</v>
      </c>
      <c r="B2868" s="63" t="s">
        <v>15278</v>
      </c>
    </row>
    <row r="2869" spans="1:2" x14ac:dyDescent="0.25">
      <c r="A2869" s="62">
        <v>25181708</v>
      </c>
      <c r="B2869" s="63" t="s">
        <v>13659</v>
      </c>
    </row>
    <row r="2870" spans="1:2" x14ac:dyDescent="0.25">
      <c r="A2870" s="62">
        <v>25181709</v>
      </c>
      <c r="B2870" s="63" t="s">
        <v>12151</v>
      </c>
    </row>
    <row r="2871" spans="1:2" x14ac:dyDescent="0.25">
      <c r="A2871" s="62">
        <v>25181710</v>
      </c>
      <c r="B2871" s="63" t="s">
        <v>4096</v>
      </c>
    </row>
    <row r="2872" spans="1:2" x14ac:dyDescent="0.25">
      <c r="A2872" s="62">
        <v>25181711</v>
      </c>
      <c r="B2872" s="63" t="s">
        <v>4236</v>
      </c>
    </row>
    <row r="2873" spans="1:2" x14ac:dyDescent="0.25">
      <c r="A2873" s="62">
        <v>25181712</v>
      </c>
      <c r="B2873" s="63" t="s">
        <v>14954</v>
      </c>
    </row>
    <row r="2874" spans="1:2" x14ac:dyDescent="0.25">
      <c r="A2874" s="62">
        <v>25181713</v>
      </c>
      <c r="B2874" s="63" t="s">
        <v>12143</v>
      </c>
    </row>
    <row r="2875" spans="1:2" x14ac:dyDescent="0.25">
      <c r="A2875" s="62">
        <v>25191501</v>
      </c>
      <c r="B2875" s="63" t="s">
        <v>10988</v>
      </c>
    </row>
    <row r="2876" spans="1:2" x14ac:dyDescent="0.25">
      <c r="A2876" s="62">
        <v>25191502</v>
      </c>
      <c r="B2876" s="63" t="s">
        <v>6981</v>
      </c>
    </row>
    <row r="2877" spans="1:2" x14ac:dyDescent="0.25">
      <c r="A2877" s="62">
        <v>25191503</v>
      </c>
      <c r="B2877" s="63" t="s">
        <v>7714</v>
      </c>
    </row>
    <row r="2878" spans="1:2" x14ac:dyDescent="0.25">
      <c r="A2878" s="62">
        <v>25191504</v>
      </c>
      <c r="B2878" s="63" t="s">
        <v>16789</v>
      </c>
    </row>
    <row r="2879" spans="1:2" x14ac:dyDescent="0.25">
      <c r="A2879" s="62">
        <v>25191505</v>
      </c>
      <c r="B2879" s="63" t="s">
        <v>10910</v>
      </c>
    </row>
    <row r="2880" spans="1:2" x14ac:dyDescent="0.25">
      <c r="A2880" s="62">
        <v>25191506</v>
      </c>
      <c r="B2880" s="63" t="s">
        <v>12392</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8579</v>
      </c>
    </row>
    <row r="2888" spans="1:2" x14ac:dyDescent="0.25">
      <c r="A2888" s="62">
        <v>25191514</v>
      </c>
      <c r="B2888" s="63" t="s">
        <v>16401</v>
      </c>
    </row>
    <row r="2889" spans="1:2" x14ac:dyDescent="0.25">
      <c r="A2889" s="62">
        <v>25191601</v>
      </c>
      <c r="B2889" s="63" t="s">
        <v>6656</v>
      </c>
    </row>
    <row r="2890" spans="1:2" x14ac:dyDescent="0.25">
      <c r="A2890" s="62">
        <v>25191602</v>
      </c>
      <c r="B2890" s="63" t="s">
        <v>17307</v>
      </c>
    </row>
    <row r="2891" spans="1:2" x14ac:dyDescent="0.25">
      <c r="A2891" s="62">
        <v>25191603</v>
      </c>
      <c r="B2891" s="63" t="s">
        <v>3966</v>
      </c>
    </row>
    <row r="2892" spans="1:2" x14ac:dyDescent="0.25">
      <c r="A2892" s="62">
        <v>25191604</v>
      </c>
      <c r="B2892" s="63" t="s">
        <v>11132</v>
      </c>
    </row>
    <row r="2893" spans="1:2" x14ac:dyDescent="0.25">
      <c r="A2893" s="62">
        <v>25191605</v>
      </c>
      <c r="B2893" s="63" t="s">
        <v>15494</v>
      </c>
    </row>
    <row r="2894" spans="1:2" x14ac:dyDescent="0.25">
      <c r="A2894" s="62">
        <v>25191701</v>
      </c>
      <c r="B2894" s="63" t="s">
        <v>16487</v>
      </c>
    </row>
    <row r="2895" spans="1:2" x14ac:dyDescent="0.25">
      <c r="A2895" s="62">
        <v>25191702</v>
      </c>
      <c r="B2895" s="63" t="s">
        <v>5899</v>
      </c>
    </row>
    <row r="2896" spans="1:2" x14ac:dyDescent="0.25">
      <c r="A2896" s="62">
        <v>25191703</v>
      </c>
      <c r="B2896" s="63" t="s">
        <v>12229</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2768</v>
      </c>
    </row>
    <row r="2903" spans="1:2" x14ac:dyDescent="0.25">
      <c r="A2903" s="62">
        <v>25201506</v>
      </c>
      <c r="B2903" s="63" t="s">
        <v>8386</v>
      </c>
    </row>
    <row r="2904" spans="1:2" x14ac:dyDescent="0.25">
      <c r="A2904" s="62">
        <v>25201507</v>
      </c>
      <c r="B2904" s="63" t="s">
        <v>3691</v>
      </c>
    </row>
    <row r="2905" spans="1:2" x14ac:dyDescent="0.25">
      <c r="A2905" s="62">
        <v>25201508</v>
      </c>
      <c r="B2905" s="63" t="s">
        <v>14107</v>
      </c>
    </row>
    <row r="2906" spans="1:2" x14ac:dyDescent="0.25">
      <c r="A2906" s="62">
        <v>25201509</v>
      </c>
      <c r="B2906" s="63" t="s">
        <v>10217</v>
      </c>
    </row>
    <row r="2907" spans="1:2" x14ac:dyDescent="0.25">
      <c r="A2907" s="62">
        <v>25201510</v>
      </c>
      <c r="B2907" s="63" t="s">
        <v>5532</v>
      </c>
    </row>
    <row r="2908" spans="1:2" x14ac:dyDescent="0.25">
      <c r="A2908" s="62">
        <v>25201511</v>
      </c>
      <c r="B2908" s="63" t="s">
        <v>16891</v>
      </c>
    </row>
    <row r="2909" spans="1:2" x14ac:dyDescent="0.25">
      <c r="A2909" s="62">
        <v>25201512</v>
      </c>
      <c r="B2909" s="63" t="s">
        <v>8891</v>
      </c>
    </row>
    <row r="2910" spans="1:2" x14ac:dyDescent="0.25">
      <c r="A2910" s="62">
        <v>25201513</v>
      </c>
      <c r="B2910" s="63" t="s">
        <v>10262</v>
      </c>
    </row>
    <row r="2911" spans="1:2" x14ac:dyDescent="0.25">
      <c r="A2911" s="62">
        <v>25201514</v>
      </c>
      <c r="B2911" s="63" t="s">
        <v>11980</v>
      </c>
    </row>
    <row r="2912" spans="1:2" x14ac:dyDescent="0.25">
      <c r="A2912" s="62">
        <v>25201515</v>
      </c>
      <c r="B2912" s="63" t="s">
        <v>14983</v>
      </c>
    </row>
    <row r="2913" spans="1:2" x14ac:dyDescent="0.25">
      <c r="A2913" s="62">
        <v>25201516</v>
      </c>
      <c r="B2913" s="63" t="s">
        <v>8109</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17057</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11874</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6979</v>
      </c>
    </row>
    <row r="2927" spans="1:2" x14ac:dyDescent="0.25">
      <c r="A2927" s="62">
        <v>25201704</v>
      </c>
      <c r="B2927" s="63" t="s">
        <v>3443</v>
      </c>
    </row>
    <row r="2928" spans="1:2" x14ac:dyDescent="0.25">
      <c r="A2928" s="62">
        <v>25201705</v>
      </c>
      <c r="B2928" s="63" t="s">
        <v>10697</v>
      </c>
    </row>
    <row r="2929" spans="1:2" x14ac:dyDescent="0.25">
      <c r="A2929" s="62">
        <v>25201706</v>
      </c>
      <c r="B2929" s="63" t="s">
        <v>5705</v>
      </c>
    </row>
    <row r="2930" spans="1:2" x14ac:dyDescent="0.25">
      <c r="A2930" s="62">
        <v>25201707</v>
      </c>
      <c r="B2930" s="63" t="s">
        <v>4852</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7818</v>
      </c>
    </row>
    <row r="2935" spans="1:2" x14ac:dyDescent="0.25">
      <c r="A2935" s="62">
        <v>25201802</v>
      </c>
      <c r="B2935" s="63" t="s">
        <v>8516</v>
      </c>
    </row>
    <row r="2936" spans="1:2" x14ac:dyDescent="0.25">
      <c r="A2936" s="62">
        <v>25201901</v>
      </c>
      <c r="B2936" s="63" t="s">
        <v>17806</v>
      </c>
    </row>
    <row r="2937" spans="1:2" x14ac:dyDescent="0.25">
      <c r="A2937" s="62">
        <v>25201902</v>
      </c>
      <c r="B2937" s="63" t="s">
        <v>4228</v>
      </c>
    </row>
    <row r="2938" spans="1:2" x14ac:dyDescent="0.25">
      <c r="A2938" s="62">
        <v>25201903</v>
      </c>
      <c r="B2938" s="63" t="s">
        <v>15128</v>
      </c>
    </row>
    <row r="2939" spans="1:2" x14ac:dyDescent="0.25">
      <c r="A2939" s="62">
        <v>25201904</v>
      </c>
      <c r="B2939" s="63" t="s">
        <v>6620</v>
      </c>
    </row>
    <row r="2940" spans="1:2" x14ac:dyDescent="0.25">
      <c r="A2940" s="62">
        <v>25202001</v>
      </c>
      <c r="B2940" s="63" t="s">
        <v>8591</v>
      </c>
    </row>
    <row r="2941" spans="1:2" x14ac:dyDescent="0.25">
      <c r="A2941" s="62">
        <v>25202002</v>
      </c>
      <c r="B2941" s="63" t="s">
        <v>18351</v>
      </c>
    </row>
    <row r="2942" spans="1:2" x14ac:dyDescent="0.25">
      <c r="A2942" s="62">
        <v>25202003</v>
      </c>
      <c r="B2942" s="63" t="s">
        <v>12206</v>
      </c>
    </row>
    <row r="2943" spans="1:2" x14ac:dyDescent="0.25">
      <c r="A2943" s="62">
        <v>25202004</v>
      </c>
      <c r="B2943" s="63" t="s">
        <v>14986</v>
      </c>
    </row>
    <row r="2944" spans="1:2" x14ac:dyDescent="0.25">
      <c r="A2944" s="62">
        <v>25202101</v>
      </c>
      <c r="B2944" s="63" t="s">
        <v>13570</v>
      </c>
    </row>
    <row r="2945" spans="1:2" x14ac:dyDescent="0.25">
      <c r="A2945" s="62">
        <v>25202102</v>
      </c>
      <c r="B2945" s="63" t="s">
        <v>7593</v>
      </c>
    </row>
    <row r="2946" spans="1:2" x14ac:dyDescent="0.25">
      <c r="A2946" s="62">
        <v>25202103</v>
      </c>
      <c r="B2946" s="63" t="s">
        <v>11000</v>
      </c>
    </row>
    <row r="2947" spans="1:2" x14ac:dyDescent="0.25">
      <c r="A2947" s="62">
        <v>25202104</v>
      </c>
      <c r="B2947" s="63" t="s">
        <v>3339</v>
      </c>
    </row>
    <row r="2948" spans="1:2" x14ac:dyDescent="0.25">
      <c r="A2948" s="62">
        <v>25202105</v>
      </c>
      <c r="B2948" s="63" t="s">
        <v>10904</v>
      </c>
    </row>
    <row r="2949" spans="1:2" x14ac:dyDescent="0.25">
      <c r="A2949" s="62">
        <v>25202201</v>
      </c>
      <c r="B2949" s="63" t="s">
        <v>3952</v>
      </c>
    </row>
    <row r="2950" spans="1:2" x14ac:dyDescent="0.25">
      <c r="A2950" s="62">
        <v>25202202</v>
      </c>
      <c r="B2950" s="63" t="s">
        <v>4420</v>
      </c>
    </row>
    <row r="2951" spans="1:2" x14ac:dyDescent="0.25">
      <c r="A2951" s="62">
        <v>25202203</v>
      </c>
      <c r="B2951" s="63" t="s">
        <v>12444</v>
      </c>
    </row>
    <row r="2952" spans="1:2" x14ac:dyDescent="0.25">
      <c r="A2952" s="62">
        <v>25202204</v>
      </c>
      <c r="B2952" s="63" t="s">
        <v>13626</v>
      </c>
    </row>
    <row r="2953" spans="1:2" x14ac:dyDescent="0.25">
      <c r="A2953" s="62">
        <v>25202205</v>
      </c>
      <c r="B2953" s="63" t="s">
        <v>16241</v>
      </c>
    </row>
    <row r="2954" spans="1:2" x14ac:dyDescent="0.25">
      <c r="A2954" s="62">
        <v>25202206</v>
      </c>
      <c r="B2954" s="63" t="s">
        <v>3972</v>
      </c>
    </row>
    <row r="2955" spans="1:2" x14ac:dyDescent="0.25">
      <c r="A2955" s="62">
        <v>25202301</v>
      </c>
      <c r="B2955" s="63" t="s">
        <v>11972</v>
      </c>
    </row>
    <row r="2956" spans="1:2" x14ac:dyDescent="0.25">
      <c r="A2956" s="62">
        <v>25202302</v>
      </c>
      <c r="B2956" s="63" t="s">
        <v>18029</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13120</v>
      </c>
    </row>
    <row r="2967" spans="1:2" x14ac:dyDescent="0.25">
      <c r="A2967" s="62">
        <v>25202505</v>
      </c>
      <c r="B2967" s="63" t="s">
        <v>18206</v>
      </c>
    </row>
    <row r="2968" spans="1:2" x14ac:dyDescent="0.25">
      <c r="A2968" s="62">
        <v>25202506</v>
      </c>
      <c r="B2968" s="63" t="s">
        <v>9080</v>
      </c>
    </row>
    <row r="2969" spans="1:2" x14ac:dyDescent="0.25">
      <c r="A2969" s="62">
        <v>25202507</v>
      </c>
      <c r="B2969" s="63" t="s">
        <v>15962</v>
      </c>
    </row>
    <row r="2970" spans="1:2" x14ac:dyDescent="0.25">
      <c r="A2970" s="62">
        <v>25202508</v>
      </c>
      <c r="B2970" s="63" t="s">
        <v>1882</v>
      </c>
    </row>
    <row r="2971" spans="1:2" x14ac:dyDescent="0.25">
      <c r="A2971" s="62">
        <v>25202509</v>
      </c>
      <c r="B2971" s="63" t="s">
        <v>5524</v>
      </c>
    </row>
    <row r="2972" spans="1:2" x14ac:dyDescent="0.25">
      <c r="A2972" s="62">
        <v>25202510</v>
      </c>
      <c r="B2972" s="63" t="s">
        <v>13317</v>
      </c>
    </row>
    <row r="2973" spans="1:2" x14ac:dyDescent="0.25">
      <c r="A2973" s="62">
        <v>25202601</v>
      </c>
      <c r="B2973" s="63" t="s">
        <v>14931</v>
      </c>
    </row>
    <row r="2974" spans="1:2" x14ac:dyDescent="0.25">
      <c r="A2974" s="62">
        <v>25202602</v>
      </c>
      <c r="B2974" s="63" t="s">
        <v>4447</v>
      </c>
    </row>
    <row r="2975" spans="1:2" x14ac:dyDescent="0.25">
      <c r="A2975" s="62">
        <v>25202603</v>
      </c>
      <c r="B2975" s="63" t="s">
        <v>9849</v>
      </c>
    </row>
    <row r="2976" spans="1:2" x14ac:dyDescent="0.25">
      <c r="A2976" s="62">
        <v>25202604</v>
      </c>
      <c r="B2976" s="63" t="s">
        <v>1859</v>
      </c>
    </row>
    <row r="2977" spans="1:2" x14ac:dyDescent="0.25">
      <c r="A2977" s="62">
        <v>25202605</v>
      </c>
      <c r="B2977" s="63" t="s">
        <v>10999</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9742</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17397</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5848</v>
      </c>
    </row>
    <row r="2998" spans="1:2" x14ac:dyDescent="0.25">
      <c r="A2998" s="62">
        <v>26101604</v>
      </c>
      <c r="B2998" s="63" t="s">
        <v>8285</v>
      </c>
    </row>
    <row r="2999" spans="1:2" x14ac:dyDescent="0.25">
      <c r="A2999" s="62">
        <v>26101605</v>
      </c>
      <c r="B2999" s="63" t="s">
        <v>15639</v>
      </c>
    </row>
    <row r="3000" spans="1:2" x14ac:dyDescent="0.25">
      <c r="A3000" s="62">
        <v>26101606</v>
      </c>
      <c r="B3000" s="63" t="s">
        <v>12103</v>
      </c>
    </row>
    <row r="3001" spans="1:2" x14ac:dyDescent="0.25">
      <c r="A3001" s="62">
        <v>26101607</v>
      </c>
      <c r="B3001" s="63" t="s">
        <v>1893</v>
      </c>
    </row>
    <row r="3002" spans="1:2" x14ac:dyDescent="0.25">
      <c r="A3002" s="62">
        <v>26101608</v>
      </c>
      <c r="B3002" s="63" t="s">
        <v>5224</v>
      </c>
    </row>
    <row r="3003" spans="1:2" x14ac:dyDescent="0.25">
      <c r="A3003" s="62">
        <v>26101609</v>
      </c>
      <c r="B3003" s="63" t="s">
        <v>13874</v>
      </c>
    </row>
    <row r="3004" spans="1:2" x14ac:dyDescent="0.25">
      <c r="A3004" s="62">
        <v>26101610</v>
      </c>
      <c r="B3004" s="63" t="s">
        <v>4306</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3790</v>
      </c>
    </row>
    <row r="3012" spans="1:2" x14ac:dyDescent="0.25">
      <c r="A3012" s="62">
        <v>26101702</v>
      </c>
      <c r="B3012" s="63" t="s">
        <v>13014</v>
      </c>
    </row>
    <row r="3013" spans="1:2" x14ac:dyDescent="0.25">
      <c r="A3013" s="62">
        <v>26101703</v>
      </c>
      <c r="B3013" s="63" t="s">
        <v>2165</v>
      </c>
    </row>
    <row r="3014" spans="1:2" x14ac:dyDescent="0.25">
      <c r="A3014" s="62">
        <v>26101704</v>
      </c>
      <c r="B3014" s="63" t="s">
        <v>14271</v>
      </c>
    </row>
    <row r="3015" spans="1:2" x14ac:dyDescent="0.25">
      <c r="A3015" s="62">
        <v>26101705</v>
      </c>
      <c r="B3015" s="63" t="s">
        <v>16734</v>
      </c>
    </row>
    <row r="3016" spans="1:2" x14ac:dyDescent="0.25">
      <c r="A3016" s="62">
        <v>26101706</v>
      </c>
      <c r="B3016" s="63" t="s">
        <v>3761</v>
      </c>
    </row>
    <row r="3017" spans="1:2" x14ac:dyDescent="0.25">
      <c r="A3017" s="62">
        <v>26101707</v>
      </c>
      <c r="B3017" s="63" t="s">
        <v>7521</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6376</v>
      </c>
    </row>
    <row r="3022" spans="1:2" x14ac:dyDescent="0.25">
      <c r="A3022" s="62">
        <v>26101712</v>
      </c>
      <c r="B3022" s="63" t="s">
        <v>12062</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6997</v>
      </c>
    </row>
    <row r="3028" spans="1:2" x14ac:dyDescent="0.25">
      <c r="A3028" s="62">
        <v>26101719</v>
      </c>
      <c r="B3028" s="63" t="s">
        <v>4428</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14646</v>
      </c>
    </row>
    <row r="3034" spans="1:2" x14ac:dyDescent="0.25">
      <c r="A3034" s="62">
        <v>26101726</v>
      </c>
      <c r="B3034" s="63" t="s">
        <v>11564</v>
      </c>
    </row>
    <row r="3035" spans="1:2" x14ac:dyDescent="0.25">
      <c r="A3035" s="62">
        <v>26101727</v>
      </c>
      <c r="B3035" s="63" t="s">
        <v>12199</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11817</v>
      </c>
    </row>
    <row r="3040" spans="1:2" x14ac:dyDescent="0.25">
      <c r="A3040" s="62">
        <v>26101732</v>
      </c>
      <c r="B3040" s="63" t="s">
        <v>10843</v>
      </c>
    </row>
    <row r="3041" spans="1:2" x14ac:dyDescent="0.25">
      <c r="A3041" s="62">
        <v>26101733</v>
      </c>
      <c r="B3041" s="63" t="s">
        <v>6051</v>
      </c>
    </row>
    <row r="3042" spans="1:2" x14ac:dyDescent="0.25">
      <c r="A3042" s="62">
        <v>26101734</v>
      </c>
      <c r="B3042" s="63" t="s">
        <v>11941</v>
      </c>
    </row>
    <row r="3043" spans="1:2" x14ac:dyDescent="0.25">
      <c r="A3043" s="62">
        <v>26101735</v>
      </c>
      <c r="B3043" s="63" t="s">
        <v>13798</v>
      </c>
    </row>
    <row r="3044" spans="1:2" x14ac:dyDescent="0.25">
      <c r="A3044" s="62">
        <v>26101736</v>
      </c>
      <c r="B3044" s="63" t="s">
        <v>10797</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16773</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5569</v>
      </c>
    </row>
    <row r="3061" spans="1:2" x14ac:dyDescent="0.25">
      <c r="A3061" s="62">
        <v>26101759</v>
      </c>
      <c r="B3061" s="63" t="s">
        <v>17411</v>
      </c>
    </row>
    <row r="3062" spans="1:2" x14ac:dyDescent="0.25">
      <c r="A3062" s="62">
        <v>26101760</v>
      </c>
      <c r="B3062" s="63" t="s">
        <v>10446</v>
      </c>
    </row>
    <row r="3063" spans="1:2" x14ac:dyDescent="0.25">
      <c r="A3063" s="62">
        <v>26101761</v>
      </c>
      <c r="B3063" s="63" t="s">
        <v>17937</v>
      </c>
    </row>
    <row r="3064" spans="1:2" x14ac:dyDescent="0.25">
      <c r="A3064" s="62">
        <v>26101762</v>
      </c>
      <c r="B3064" s="63" t="s">
        <v>1083</v>
      </c>
    </row>
    <row r="3065" spans="1:2" x14ac:dyDescent="0.25">
      <c r="A3065" s="62">
        <v>26101763</v>
      </c>
      <c r="B3065" s="63" t="s">
        <v>9506</v>
      </c>
    </row>
    <row r="3066" spans="1:2" x14ac:dyDescent="0.25">
      <c r="A3066" s="62">
        <v>26101764</v>
      </c>
      <c r="B3066" s="63" t="s">
        <v>10803</v>
      </c>
    </row>
    <row r="3067" spans="1:2" x14ac:dyDescent="0.25">
      <c r="A3067" s="62">
        <v>26101765</v>
      </c>
      <c r="B3067" s="63" t="s">
        <v>5780</v>
      </c>
    </row>
    <row r="3068" spans="1:2" x14ac:dyDescent="0.25">
      <c r="A3068" s="62">
        <v>26101766</v>
      </c>
      <c r="B3068" s="63" t="s">
        <v>13122</v>
      </c>
    </row>
    <row r="3069" spans="1:2" x14ac:dyDescent="0.25">
      <c r="A3069" s="62">
        <v>26101801</v>
      </c>
      <c r="B3069" s="63" t="s">
        <v>5266</v>
      </c>
    </row>
    <row r="3070" spans="1:2" x14ac:dyDescent="0.25">
      <c r="A3070" s="62">
        <v>26101802</v>
      </c>
      <c r="B3070" s="63" t="s">
        <v>10678</v>
      </c>
    </row>
    <row r="3071" spans="1:2" x14ac:dyDescent="0.25">
      <c r="A3071" s="62">
        <v>26101803</v>
      </c>
      <c r="B3071" s="63" t="s">
        <v>18798</v>
      </c>
    </row>
    <row r="3072" spans="1:2" x14ac:dyDescent="0.25">
      <c r="A3072" s="62">
        <v>26101805</v>
      </c>
      <c r="B3072" s="63" t="s">
        <v>10715</v>
      </c>
    </row>
    <row r="3073" spans="1:2" x14ac:dyDescent="0.25">
      <c r="A3073" s="62">
        <v>26101806</v>
      </c>
      <c r="B3073" s="63" t="s">
        <v>13327</v>
      </c>
    </row>
    <row r="3074" spans="1:2" x14ac:dyDescent="0.25">
      <c r="A3074" s="62">
        <v>26101807</v>
      </c>
      <c r="B3074" s="63" t="s">
        <v>9391</v>
      </c>
    </row>
    <row r="3075" spans="1:2" x14ac:dyDescent="0.25">
      <c r="A3075" s="62">
        <v>26101808</v>
      </c>
      <c r="B3075" s="63" t="s">
        <v>18805</v>
      </c>
    </row>
    <row r="3076" spans="1:2" x14ac:dyDescent="0.25">
      <c r="A3076" s="62">
        <v>26101809</v>
      </c>
      <c r="B3076" s="63" t="s">
        <v>12655</v>
      </c>
    </row>
    <row r="3077" spans="1:2" x14ac:dyDescent="0.25">
      <c r="A3077" s="62">
        <v>26101903</v>
      </c>
      <c r="B3077" s="63" t="s">
        <v>14927</v>
      </c>
    </row>
    <row r="3078" spans="1:2" x14ac:dyDescent="0.25">
      <c r="A3078" s="62">
        <v>26101904</v>
      </c>
      <c r="B3078" s="63" t="s">
        <v>6788</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4018</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16360</v>
      </c>
    </row>
    <row r="3092" spans="1:2" x14ac:dyDescent="0.25">
      <c r="A3092" s="62">
        <v>26111516</v>
      </c>
      <c r="B3092" s="63" t="s">
        <v>4275</v>
      </c>
    </row>
    <row r="3093" spans="1:2" x14ac:dyDescent="0.25">
      <c r="A3093" s="62">
        <v>26111517</v>
      </c>
      <c r="B3093" s="63" t="s">
        <v>10775</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3740</v>
      </c>
    </row>
    <row r="3098" spans="1:2" x14ac:dyDescent="0.25">
      <c r="A3098" s="62">
        <v>26111522</v>
      </c>
      <c r="B3098" s="63" t="s">
        <v>10856</v>
      </c>
    </row>
    <row r="3099" spans="1:2" x14ac:dyDescent="0.25">
      <c r="A3099" s="62">
        <v>26111523</v>
      </c>
      <c r="B3099" s="63" t="s">
        <v>3879</v>
      </c>
    </row>
    <row r="3100" spans="1:2" x14ac:dyDescent="0.25">
      <c r="A3100" s="62">
        <v>26111524</v>
      </c>
      <c r="B3100" s="63" t="s">
        <v>11076</v>
      </c>
    </row>
    <row r="3101" spans="1:2" x14ac:dyDescent="0.25">
      <c r="A3101" s="62">
        <v>26111525</v>
      </c>
      <c r="B3101" s="63" t="s">
        <v>14932</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15146</v>
      </c>
    </row>
    <row r="3106" spans="1:2" x14ac:dyDescent="0.25">
      <c r="A3106" s="62">
        <v>26111530</v>
      </c>
      <c r="B3106" s="63" t="s">
        <v>10606</v>
      </c>
    </row>
    <row r="3107" spans="1:2" x14ac:dyDescent="0.25">
      <c r="A3107" s="62">
        <v>26111531</v>
      </c>
      <c r="B3107" s="63" t="s">
        <v>1674</v>
      </c>
    </row>
    <row r="3108" spans="1:2" x14ac:dyDescent="0.25">
      <c r="A3108" s="62">
        <v>26111532</v>
      </c>
      <c r="B3108" s="63" t="s">
        <v>17884</v>
      </c>
    </row>
    <row r="3109" spans="1:2" x14ac:dyDescent="0.25">
      <c r="A3109" s="62">
        <v>26111533</v>
      </c>
      <c r="B3109" s="63" t="s">
        <v>3726</v>
      </c>
    </row>
    <row r="3110" spans="1:2" x14ac:dyDescent="0.25">
      <c r="A3110" s="62">
        <v>26111534</v>
      </c>
      <c r="B3110" s="63" t="s">
        <v>8786</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5349</v>
      </c>
    </row>
    <row r="3115" spans="1:2" x14ac:dyDescent="0.25">
      <c r="A3115" s="62">
        <v>26111604</v>
      </c>
      <c r="B3115" s="63" t="s">
        <v>9249</v>
      </c>
    </row>
    <row r="3116" spans="1:2" x14ac:dyDescent="0.25">
      <c r="A3116" s="62">
        <v>26111605</v>
      </c>
      <c r="B3116" s="63" t="s">
        <v>5275</v>
      </c>
    </row>
    <row r="3117" spans="1:2" x14ac:dyDescent="0.25">
      <c r="A3117" s="62">
        <v>26111606</v>
      </c>
      <c r="B3117" s="63" t="s">
        <v>16371</v>
      </c>
    </row>
    <row r="3118" spans="1:2" x14ac:dyDescent="0.25">
      <c r="A3118" s="62">
        <v>26111607</v>
      </c>
      <c r="B3118" s="63" t="s">
        <v>10522</v>
      </c>
    </row>
    <row r="3119" spans="1:2" x14ac:dyDescent="0.25">
      <c r="A3119" s="62">
        <v>26111608</v>
      </c>
      <c r="B3119" s="63" t="s">
        <v>13960</v>
      </c>
    </row>
    <row r="3120" spans="1:2" x14ac:dyDescent="0.25">
      <c r="A3120" s="62">
        <v>26111701</v>
      </c>
      <c r="B3120" s="63" t="s">
        <v>5428</v>
      </c>
    </row>
    <row r="3121" spans="1:2" x14ac:dyDescent="0.25">
      <c r="A3121" s="62">
        <v>26111702</v>
      </c>
      <c r="B3121" s="63" t="s">
        <v>10199</v>
      </c>
    </row>
    <row r="3122" spans="1:2" x14ac:dyDescent="0.25">
      <c r="A3122" s="62">
        <v>26111703</v>
      </c>
      <c r="B3122" s="63" t="s">
        <v>5283</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11614</v>
      </c>
    </row>
    <row r="3130" spans="1:2" x14ac:dyDescent="0.25">
      <c r="A3130" s="62">
        <v>26111711</v>
      </c>
      <c r="B3130" s="63" t="s">
        <v>8598</v>
      </c>
    </row>
    <row r="3131" spans="1:2" x14ac:dyDescent="0.25">
      <c r="A3131" s="62">
        <v>26111712</v>
      </c>
      <c r="B3131" s="63" t="s">
        <v>16912</v>
      </c>
    </row>
    <row r="3132" spans="1:2" x14ac:dyDescent="0.25">
      <c r="A3132" s="62">
        <v>26111713</v>
      </c>
      <c r="B3132" s="63" t="s">
        <v>15864</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6743</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3507</v>
      </c>
    </row>
    <row r="3152" spans="1:2" x14ac:dyDescent="0.25">
      <c r="A3152" s="62">
        <v>26111808</v>
      </c>
      <c r="B3152" s="63" t="s">
        <v>11009</v>
      </c>
    </row>
    <row r="3153" spans="1:2" x14ac:dyDescent="0.25">
      <c r="A3153" s="62">
        <v>26111809</v>
      </c>
      <c r="B3153" s="63" t="s">
        <v>5682</v>
      </c>
    </row>
    <row r="3154" spans="1:2" x14ac:dyDescent="0.25">
      <c r="A3154" s="62">
        <v>26111810</v>
      </c>
      <c r="B3154" s="63" t="s">
        <v>3900</v>
      </c>
    </row>
    <row r="3155" spans="1:2" x14ac:dyDescent="0.25">
      <c r="A3155" s="62">
        <v>26111901</v>
      </c>
      <c r="B3155" s="63" t="s">
        <v>12718</v>
      </c>
    </row>
    <row r="3156" spans="1:2" x14ac:dyDescent="0.25">
      <c r="A3156" s="62">
        <v>26111902</v>
      </c>
      <c r="B3156" s="63" t="s">
        <v>15807</v>
      </c>
    </row>
    <row r="3157" spans="1:2" x14ac:dyDescent="0.25">
      <c r="A3157" s="62">
        <v>26111903</v>
      </c>
      <c r="B3157" s="63" t="s">
        <v>6125</v>
      </c>
    </row>
    <row r="3158" spans="1:2" x14ac:dyDescent="0.25">
      <c r="A3158" s="62">
        <v>26111904</v>
      </c>
      <c r="B3158" s="63" t="s">
        <v>16656</v>
      </c>
    </row>
    <row r="3159" spans="1:2" x14ac:dyDescent="0.25">
      <c r="A3159" s="62">
        <v>26111905</v>
      </c>
      <c r="B3159" s="63" t="s">
        <v>3285</v>
      </c>
    </row>
    <row r="3160" spans="1:2" x14ac:dyDescent="0.25">
      <c r="A3160" s="62">
        <v>26111907</v>
      </c>
      <c r="B3160" s="63" t="s">
        <v>13214</v>
      </c>
    </row>
    <row r="3161" spans="1:2" x14ac:dyDescent="0.25">
      <c r="A3161" s="62">
        <v>26111908</v>
      </c>
      <c r="B3161" s="63" t="s">
        <v>2980</v>
      </c>
    </row>
    <row r="3162" spans="1:2" x14ac:dyDescent="0.25">
      <c r="A3162" s="62">
        <v>26111909</v>
      </c>
      <c r="B3162" s="63" t="s">
        <v>3699</v>
      </c>
    </row>
    <row r="3163" spans="1:2" x14ac:dyDescent="0.25">
      <c r="A3163" s="62">
        <v>26111910</v>
      </c>
      <c r="B3163" s="63" t="s">
        <v>2262</v>
      </c>
    </row>
    <row r="3164" spans="1:2" x14ac:dyDescent="0.25">
      <c r="A3164" s="62">
        <v>26112001</v>
      </c>
      <c r="B3164" s="63" t="s">
        <v>14070</v>
      </c>
    </row>
    <row r="3165" spans="1:2" x14ac:dyDescent="0.25">
      <c r="A3165" s="62">
        <v>26112002</v>
      </c>
      <c r="B3165" s="63" t="s">
        <v>16053</v>
      </c>
    </row>
    <row r="3166" spans="1:2" x14ac:dyDescent="0.25">
      <c r="A3166" s="62">
        <v>26112003</v>
      </c>
      <c r="B3166" s="63" t="s">
        <v>12968</v>
      </c>
    </row>
    <row r="3167" spans="1:2" x14ac:dyDescent="0.25">
      <c r="A3167" s="62">
        <v>26112004</v>
      </c>
      <c r="B3167" s="63" t="s">
        <v>9979</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13608</v>
      </c>
    </row>
    <row r="3173" spans="1:2" x14ac:dyDescent="0.25">
      <c r="A3173" s="62">
        <v>26121501</v>
      </c>
      <c r="B3173" s="63" t="s">
        <v>11559</v>
      </c>
    </row>
    <row r="3174" spans="1:2" x14ac:dyDescent="0.25">
      <c r="A3174" s="62">
        <v>26121505</v>
      </c>
      <c r="B3174" s="63" t="s">
        <v>2012</v>
      </c>
    </row>
    <row r="3175" spans="1:2" x14ac:dyDescent="0.25">
      <c r="A3175" s="62">
        <v>26121507</v>
      </c>
      <c r="B3175" s="63" t="s">
        <v>9582</v>
      </c>
    </row>
    <row r="3176" spans="1:2" x14ac:dyDescent="0.25">
      <c r="A3176" s="62">
        <v>26121508</v>
      </c>
      <c r="B3176" s="63" t="s">
        <v>6595</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7204</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17941</v>
      </c>
    </row>
    <row r="3187" spans="1:2" x14ac:dyDescent="0.25">
      <c r="A3187" s="62">
        <v>26121524</v>
      </c>
      <c r="B3187" s="63" t="s">
        <v>9213</v>
      </c>
    </row>
    <row r="3188" spans="1:2" x14ac:dyDescent="0.25">
      <c r="A3188" s="62">
        <v>26121532</v>
      </c>
      <c r="B3188" s="63" t="s">
        <v>831</v>
      </c>
    </row>
    <row r="3189" spans="1:2" x14ac:dyDescent="0.25">
      <c r="A3189" s="62">
        <v>26121533</v>
      </c>
      <c r="B3189" s="63" t="s">
        <v>6702</v>
      </c>
    </row>
    <row r="3190" spans="1:2" x14ac:dyDescent="0.25">
      <c r="A3190" s="62">
        <v>26121534</v>
      </c>
      <c r="B3190" s="63" t="s">
        <v>10316</v>
      </c>
    </row>
    <row r="3191" spans="1:2" x14ac:dyDescent="0.25">
      <c r="A3191" s="62">
        <v>26121536</v>
      </c>
      <c r="B3191" s="63" t="s">
        <v>4583</v>
      </c>
    </row>
    <row r="3192" spans="1:2" x14ac:dyDescent="0.25">
      <c r="A3192" s="62">
        <v>26121538</v>
      </c>
      <c r="B3192" s="63" t="s">
        <v>8764</v>
      </c>
    </row>
    <row r="3193" spans="1:2" x14ac:dyDescent="0.25">
      <c r="A3193" s="62">
        <v>26121539</v>
      </c>
      <c r="B3193" s="63" t="s">
        <v>11605</v>
      </c>
    </row>
    <row r="3194" spans="1:2" x14ac:dyDescent="0.25">
      <c r="A3194" s="62">
        <v>26121540</v>
      </c>
      <c r="B3194" s="63" t="s">
        <v>15127</v>
      </c>
    </row>
    <row r="3195" spans="1:2" x14ac:dyDescent="0.25">
      <c r="A3195" s="62">
        <v>26121541</v>
      </c>
      <c r="B3195" s="63" t="s">
        <v>18561</v>
      </c>
    </row>
    <row r="3196" spans="1:2" x14ac:dyDescent="0.25">
      <c r="A3196" s="62">
        <v>26121601</v>
      </c>
      <c r="B3196" s="63" t="s">
        <v>950</v>
      </c>
    </row>
    <row r="3197" spans="1:2" x14ac:dyDescent="0.25">
      <c r="A3197" s="62">
        <v>26121602</v>
      </c>
      <c r="B3197" s="63" t="s">
        <v>11907</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14967</v>
      </c>
    </row>
    <row r="3203" spans="1:2" x14ac:dyDescent="0.25">
      <c r="A3203" s="62">
        <v>26121608</v>
      </c>
      <c r="B3203" s="63" t="s">
        <v>15358</v>
      </c>
    </row>
    <row r="3204" spans="1:2" x14ac:dyDescent="0.25">
      <c r="A3204" s="62">
        <v>26121609</v>
      </c>
      <c r="B3204" s="63" t="s">
        <v>4454</v>
      </c>
    </row>
    <row r="3205" spans="1:2" x14ac:dyDescent="0.25">
      <c r="A3205" s="62">
        <v>26121610</v>
      </c>
      <c r="B3205" s="63" t="s">
        <v>8134</v>
      </c>
    </row>
    <row r="3206" spans="1:2" x14ac:dyDescent="0.25">
      <c r="A3206" s="62">
        <v>26121611</v>
      </c>
      <c r="B3206" s="63" t="s">
        <v>10225</v>
      </c>
    </row>
    <row r="3207" spans="1:2" x14ac:dyDescent="0.25">
      <c r="A3207" s="62">
        <v>26121612</v>
      </c>
      <c r="B3207" s="63" t="s">
        <v>14116</v>
      </c>
    </row>
    <row r="3208" spans="1:2" x14ac:dyDescent="0.25">
      <c r="A3208" s="62">
        <v>26121613</v>
      </c>
      <c r="B3208" s="63" t="s">
        <v>8404</v>
      </c>
    </row>
    <row r="3209" spans="1:2" x14ac:dyDescent="0.25">
      <c r="A3209" s="62">
        <v>26121614</v>
      </c>
      <c r="B3209" s="63" t="s">
        <v>12469</v>
      </c>
    </row>
    <row r="3210" spans="1:2" x14ac:dyDescent="0.25">
      <c r="A3210" s="62">
        <v>26121615</v>
      </c>
      <c r="B3210" s="63" t="s">
        <v>10984</v>
      </c>
    </row>
    <row r="3211" spans="1:2" x14ac:dyDescent="0.25">
      <c r="A3211" s="62">
        <v>26121616</v>
      </c>
      <c r="B3211" s="63" t="s">
        <v>5970</v>
      </c>
    </row>
    <row r="3212" spans="1:2" x14ac:dyDescent="0.25">
      <c r="A3212" s="62">
        <v>26121617</v>
      </c>
      <c r="B3212" s="63" t="s">
        <v>7851</v>
      </c>
    </row>
    <row r="3213" spans="1:2" x14ac:dyDescent="0.25">
      <c r="A3213" s="62">
        <v>26121618</v>
      </c>
      <c r="B3213" s="63" t="s">
        <v>11553</v>
      </c>
    </row>
    <row r="3214" spans="1:2" x14ac:dyDescent="0.25">
      <c r="A3214" s="62">
        <v>26121619</v>
      </c>
      <c r="B3214" s="63" t="s">
        <v>5729</v>
      </c>
    </row>
    <row r="3215" spans="1:2" x14ac:dyDescent="0.25">
      <c r="A3215" s="62">
        <v>26121620</v>
      </c>
      <c r="B3215" s="63" t="s">
        <v>10401</v>
      </c>
    </row>
    <row r="3216" spans="1:2" x14ac:dyDescent="0.25">
      <c r="A3216" s="62">
        <v>26121621</v>
      </c>
      <c r="B3216" s="63" t="s">
        <v>14037</v>
      </c>
    </row>
    <row r="3217" spans="1:2" x14ac:dyDescent="0.25">
      <c r="A3217" s="62">
        <v>26121622</v>
      </c>
      <c r="B3217" s="63" t="s">
        <v>14345</v>
      </c>
    </row>
    <row r="3218" spans="1:2" x14ac:dyDescent="0.25">
      <c r="A3218" s="62">
        <v>26121623</v>
      </c>
      <c r="B3218" s="63" t="s">
        <v>7710</v>
      </c>
    </row>
    <row r="3219" spans="1:2" x14ac:dyDescent="0.25">
      <c r="A3219" s="62">
        <v>26121624</v>
      </c>
      <c r="B3219" s="63" t="s">
        <v>6871</v>
      </c>
    </row>
    <row r="3220" spans="1:2" x14ac:dyDescent="0.25">
      <c r="A3220" s="62">
        <v>26121628</v>
      </c>
      <c r="B3220" s="63" t="s">
        <v>14179</v>
      </c>
    </row>
    <row r="3221" spans="1:2" x14ac:dyDescent="0.25">
      <c r="A3221" s="62">
        <v>26121629</v>
      </c>
      <c r="B3221" s="63" t="s">
        <v>9205</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11715</v>
      </c>
    </row>
    <row r="3226" spans="1:2" x14ac:dyDescent="0.25">
      <c r="A3226" s="62">
        <v>26121634</v>
      </c>
      <c r="B3226" s="63" t="s">
        <v>9475</v>
      </c>
    </row>
    <row r="3227" spans="1:2" x14ac:dyDescent="0.25">
      <c r="A3227" s="62">
        <v>26121635</v>
      </c>
      <c r="B3227" s="63" t="s">
        <v>1471</v>
      </c>
    </row>
    <row r="3228" spans="1:2" x14ac:dyDescent="0.25">
      <c r="A3228" s="62">
        <v>26121636</v>
      </c>
      <c r="B3228" s="63" t="s">
        <v>14665</v>
      </c>
    </row>
    <row r="3229" spans="1:2" x14ac:dyDescent="0.25">
      <c r="A3229" s="62">
        <v>26121637</v>
      </c>
      <c r="B3229" s="63" t="s">
        <v>12277</v>
      </c>
    </row>
    <row r="3230" spans="1:2" x14ac:dyDescent="0.25">
      <c r="A3230" s="62">
        <v>26121701</v>
      </c>
      <c r="B3230" s="63" t="s">
        <v>11300</v>
      </c>
    </row>
    <row r="3231" spans="1:2" x14ac:dyDescent="0.25">
      <c r="A3231" s="62">
        <v>26121702</v>
      </c>
      <c r="B3231" s="63" t="s">
        <v>18385</v>
      </c>
    </row>
    <row r="3232" spans="1:2" x14ac:dyDescent="0.25">
      <c r="A3232" s="62">
        <v>26121703</v>
      </c>
      <c r="B3232" s="63" t="s">
        <v>16100</v>
      </c>
    </row>
    <row r="3233" spans="1:2" x14ac:dyDescent="0.25">
      <c r="A3233" s="62">
        <v>26121704</v>
      </c>
      <c r="B3233" s="63" t="s">
        <v>9915</v>
      </c>
    </row>
    <row r="3234" spans="1:2" x14ac:dyDescent="0.25">
      <c r="A3234" s="62">
        <v>26121705</v>
      </c>
      <c r="B3234" s="63" t="s">
        <v>11211</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7870</v>
      </c>
    </row>
    <row r="3239" spans="1:2" x14ac:dyDescent="0.25">
      <c r="A3239" s="62">
        <v>26131505</v>
      </c>
      <c r="B3239" s="63" t="s">
        <v>2874</v>
      </c>
    </row>
    <row r="3240" spans="1:2" x14ac:dyDescent="0.25">
      <c r="A3240" s="62">
        <v>26131506</v>
      </c>
      <c r="B3240" s="63" t="s">
        <v>17247</v>
      </c>
    </row>
    <row r="3241" spans="1:2" x14ac:dyDescent="0.25">
      <c r="A3241" s="62">
        <v>26131507</v>
      </c>
      <c r="B3241" s="63" t="s">
        <v>9274</v>
      </c>
    </row>
    <row r="3242" spans="1:2" x14ac:dyDescent="0.25">
      <c r="A3242" s="62">
        <v>26131508</v>
      </c>
      <c r="B3242" s="63" t="s">
        <v>3305</v>
      </c>
    </row>
    <row r="3243" spans="1:2" x14ac:dyDescent="0.25">
      <c r="A3243" s="62">
        <v>26131509</v>
      </c>
      <c r="B3243" s="63" t="s">
        <v>11671</v>
      </c>
    </row>
    <row r="3244" spans="1:2" x14ac:dyDescent="0.25">
      <c r="A3244" s="62">
        <v>26131510</v>
      </c>
      <c r="B3244" s="63" t="s">
        <v>10037</v>
      </c>
    </row>
    <row r="3245" spans="1:2" x14ac:dyDescent="0.25">
      <c r="A3245" s="62">
        <v>26131601</v>
      </c>
      <c r="B3245" s="63" t="s">
        <v>1146</v>
      </c>
    </row>
    <row r="3246" spans="1:2" x14ac:dyDescent="0.25">
      <c r="A3246" s="62">
        <v>26131602</v>
      </c>
      <c r="B3246" s="63" t="s">
        <v>14304</v>
      </c>
    </row>
    <row r="3247" spans="1:2" x14ac:dyDescent="0.25">
      <c r="A3247" s="62">
        <v>26131603</v>
      </c>
      <c r="B3247" s="63" t="s">
        <v>5178</v>
      </c>
    </row>
    <row r="3248" spans="1:2" x14ac:dyDescent="0.25">
      <c r="A3248" s="62">
        <v>26131604</v>
      </c>
      <c r="B3248" s="63" t="s">
        <v>15577</v>
      </c>
    </row>
    <row r="3249" spans="1:2" x14ac:dyDescent="0.25">
      <c r="A3249" s="62">
        <v>26131605</v>
      </c>
      <c r="B3249" s="63" t="s">
        <v>17340</v>
      </c>
    </row>
    <row r="3250" spans="1:2" x14ac:dyDescent="0.25">
      <c r="A3250" s="62">
        <v>26131606</v>
      </c>
      <c r="B3250" s="63" t="s">
        <v>4011</v>
      </c>
    </row>
    <row r="3251" spans="1:2" x14ac:dyDescent="0.25">
      <c r="A3251" s="62">
        <v>26131607</v>
      </c>
      <c r="B3251" s="63" t="s">
        <v>15906</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4911</v>
      </c>
    </row>
    <row r="3256" spans="1:2" x14ac:dyDescent="0.25">
      <c r="A3256" s="62">
        <v>26131612</v>
      </c>
      <c r="B3256" s="63" t="s">
        <v>6963</v>
      </c>
    </row>
    <row r="3257" spans="1:2" x14ac:dyDescent="0.25">
      <c r="A3257" s="62">
        <v>26131613</v>
      </c>
      <c r="B3257" s="63" t="s">
        <v>10832</v>
      </c>
    </row>
    <row r="3258" spans="1:2" x14ac:dyDescent="0.25">
      <c r="A3258" s="62">
        <v>26131614</v>
      </c>
      <c r="B3258" s="63" t="s">
        <v>10423</v>
      </c>
    </row>
    <row r="3259" spans="1:2" x14ac:dyDescent="0.25">
      <c r="A3259" s="62">
        <v>26131615</v>
      </c>
      <c r="B3259" s="63" t="s">
        <v>17880</v>
      </c>
    </row>
    <row r="3260" spans="1:2" x14ac:dyDescent="0.25">
      <c r="A3260" s="62">
        <v>26131616</v>
      </c>
      <c r="B3260" s="63" t="s">
        <v>4974</v>
      </c>
    </row>
    <row r="3261" spans="1:2" x14ac:dyDescent="0.25">
      <c r="A3261" s="62">
        <v>26131701</v>
      </c>
      <c r="B3261" s="63" t="s">
        <v>15287</v>
      </c>
    </row>
    <row r="3262" spans="1:2" x14ac:dyDescent="0.25">
      <c r="A3262" s="62">
        <v>26131702</v>
      </c>
      <c r="B3262" s="63" t="s">
        <v>13858</v>
      </c>
    </row>
    <row r="3263" spans="1:2" x14ac:dyDescent="0.25">
      <c r="A3263" s="62">
        <v>26131801</v>
      </c>
      <c r="B3263" s="63" t="s">
        <v>4559</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9602</v>
      </c>
    </row>
    <row r="3276" spans="1:2" x14ac:dyDescent="0.25">
      <c r="A3276" s="62">
        <v>26131814</v>
      </c>
      <c r="B3276" s="63" t="s">
        <v>15425</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11588</v>
      </c>
    </row>
    <row r="3281" spans="1:2" x14ac:dyDescent="0.25">
      <c r="A3281" s="62">
        <v>26141702</v>
      </c>
      <c r="B3281" s="63" t="s">
        <v>246</v>
      </c>
    </row>
    <row r="3282" spans="1:2" x14ac:dyDescent="0.25">
      <c r="A3282" s="62">
        <v>26141703</v>
      </c>
      <c r="B3282" s="63" t="s">
        <v>3720</v>
      </c>
    </row>
    <row r="3283" spans="1:2" x14ac:dyDescent="0.25">
      <c r="A3283" s="62">
        <v>26141704</v>
      </c>
      <c r="B3283" s="63" t="s">
        <v>10470</v>
      </c>
    </row>
    <row r="3284" spans="1:2" x14ac:dyDescent="0.25">
      <c r="A3284" s="62">
        <v>26141801</v>
      </c>
      <c r="B3284" s="63" t="s">
        <v>7754</v>
      </c>
    </row>
    <row r="3285" spans="1:2" x14ac:dyDescent="0.25">
      <c r="A3285" s="62">
        <v>26141802</v>
      </c>
      <c r="B3285" s="63" t="s">
        <v>11422</v>
      </c>
    </row>
    <row r="3286" spans="1:2" x14ac:dyDescent="0.25">
      <c r="A3286" s="62">
        <v>26141803</v>
      </c>
      <c r="B3286" s="63" t="s">
        <v>18160</v>
      </c>
    </row>
    <row r="3287" spans="1:2" x14ac:dyDescent="0.25">
      <c r="A3287" s="62">
        <v>26141804</v>
      </c>
      <c r="B3287" s="63" t="s">
        <v>14127</v>
      </c>
    </row>
    <row r="3288" spans="1:2" x14ac:dyDescent="0.25">
      <c r="A3288" s="62">
        <v>26141805</v>
      </c>
      <c r="B3288" s="63" t="s">
        <v>9457</v>
      </c>
    </row>
    <row r="3289" spans="1:2" x14ac:dyDescent="0.25">
      <c r="A3289" s="62">
        <v>26141806</v>
      </c>
      <c r="B3289" s="63" t="s">
        <v>5217</v>
      </c>
    </row>
    <row r="3290" spans="1:2" x14ac:dyDescent="0.25">
      <c r="A3290" s="62">
        <v>26141807</v>
      </c>
      <c r="B3290" s="63" t="s">
        <v>4064</v>
      </c>
    </row>
    <row r="3291" spans="1:2" x14ac:dyDescent="0.25">
      <c r="A3291" s="62">
        <v>26141808</v>
      </c>
      <c r="B3291" s="63" t="s">
        <v>14905</v>
      </c>
    </row>
    <row r="3292" spans="1:2" x14ac:dyDescent="0.25">
      <c r="A3292" s="62">
        <v>26141809</v>
      </c>
      <c r="B3292" s="63" t="s">
        <v>13132</v>
      </c>
    </row>
    <row r="3293" spans="1:2" x14ac:dyDescent="0.25">
      <c r="A3293" s="62">
        <v>26141901</v>
      </c>
      <c r="B3293" s="63" t="s">
        <v>14810</v>
      </c>
    </row>
    <row r="3294" spans="1:2" x14ac:dyDescent="0.25">
      <c r="A3294" s="62">
        <v>26141902</v>
      </c>
      <c r="B3294" s="63" t="s">
        <v>14325</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3464</v>
      </c>
    </row>
    <row r="3299" spans="1:2" x14ac:dyDescent="0.25">
      <c r="A3299" s="62">
        <v>26141908</v>
      </c>
      <c r="B3299" s="63" t="s">
        <v>7680</v>
      </c>
    </row>
    <row r="3300" spans="1:2" x14ac:dyDescent="0.25">
      <c r="A3300" s="62">
        <v>26141909</v>
      </c>
      <c r="B3300" s="63" t="s">
        <v>9629</v>
      </c>
    </row>
    <row r="3301" spans="1:2" x14ac:dyDescent="0.25">
      <c r="A3301" s="62">
        <v>26141910</v>
      </c>
      <c r="B3301" s="63" t="s">
        <v>10880</v>
      </c>
    </row>
    <row r="3302" spans="1:2" x14ac:dyDescent="0.25">
      <c r="A3302" s="62">
        <v>26141911</v>
      </c>
      <c r="B3302" s="63" t="s">
        <v>7253</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2683</v>
      </c>
    </row>
    <row r="3307" spans="1:2" x14ac:dyDescent="0.25">
      <c r="A3307" s="62">
        <v>26142005</v>
      </c>
      <c r="B3307" s="63" t="s">
        <v>4191</v>
      </c>
    </row>
    <row r="3308" spans="1:2" x14ac:dyDescent="0.25">
      <c r="A3308" s="62">
        <v>26142006</v>
      </c>
      <c r="B3308" s="63" t="s">
        <v>15773</v>
      </c>
    </row>
    <row r="3309" spans="1:2" x14ac:dyDescent="0.25">
      <c r="A3309" s="62">
        <v>26142007</v>
      </c>
      <c r="B3309" s="63" t="s">
        <v>7412</v>
      </c>
    </row>
    <row r="3310" spans="1:2" x14ac:dyDescent="0.25">
      <c r="A3310" s="62">
        <v>26142101</v>
      </c>
      <c r="B3310" s="63" t="s">
        <v>17894</v>
      </c>
    </row>
    <row r="3311" spans="1:2" x14ac:dyDescent="0.25">
      <c r="A3311" s="62">
        <v>26142106</v>
      </c>
      <c r="B3311" s="63" t="s">
        <v>11450</v>
      </c>
    </row>
    <row r="3312" spans="1:2" x14ac:dyDescent="0.25">
      <c r="A3312" s="62">
        <v>26142108</v>
      </c>
      <c r="B3312" s="63" t="s">
        <v>8042</v>
      </c>
    </row>
    <row r="3313" spans="1:2" x14ac:dyDescent="0.25">
      <c r="A3313" s="62">
        <v>26142117</v>
      </c>
      <c r="B3313" s="63" t="s">
        <v>8977</v>
      </c>
    </row>
    <row r="3314" spans="1:2" x14ac:dyDescent="0.25">
      <c r="A3314" s="62">
        <v>26142201</v>
      </c>
      <c r="B3314" s="63" t="s">
        <v>5289</v>
      </c>
    </row>
    <row r="3315" spans="1:2" x14ac:dyDescent="0.25">
      <c r="A3315" s="62">
        <v>26142202</v>
      </c>
      <c r="B3315" s="63" t="s">
        <v>13838</v>
      </c>
    </row>
    <row r="3316" spans="1:2" x14ac:dyDescent="0.25">
      <c r="A3316" s="62">
        <v>26142302</v>
      </c>
      <c r="B3316" s="63" t="s">
        <v>8773</v>
      </c>
    </row>
    <row r="3317" spans="1:2" x14ac:dyDescent="0.25">
      <c r="A3317" s="62">
        <v>26142303</v>
      </c>
      <c r="B3317" s="63" t="s">
        <v>12962</v>
      </c>
    </row>
    <row r="3318" spans="1:2" x14ac:dyDescent="0.25">
      <c r="A3318" s="62">
        <v>26142304</v>
      </c>
      <c r="B3318" s="63" t="s">
        <v>556</v>
      </c>
    </row>
    <row r="3319" spans="1:2" x14ac:dyDescent="0.25">
      <c r="A3319" s="62">
        <v>26142306</v>
      </c>
      <c r="B3319" s="63" t="s">
        <v>13624</v>
      </c>
    </row>
    <row r="3320" spans="1:2" x14ac:dyDescent="0.25">
      <c r="A3320" s="62">
        <v>26142307</v>
      </c>
      <c r="B3320" s="63" t="s">
        <v>9688</v>
      </c>
    </row>
    <row r="3321" spans="1:2" x14ac:dyDescent="0.25">
      <c r="A3321" s="62">
        <v>26142308</v>
      </c>
      <c r="B3321" s="63" t="s">
        <v>4668</v>
      </c>
    </row>
    <row r="3322" spans="1:2" x14ac:dyDescent="0.25">
      <c r="A3322" s="62">
        <v>26142310</v>
      </c>
      <c r="B3322" s="63" t="s">
        <v>17738</v>
      </c>
    </row>
    <row r="3323" spans="1:2" x14ac:dyDescent="0.25">
      <c r="A3323" s="62">
        <v>26142311</v>
      </c>
      <c r="B3323" s="63" t="s">
        <v>8621</v>
      </c>
    </row>
    <row r="3324" spans="1:2" x14ac:dyDescent="0.25">
      <c r="A3324" s="62">
        <v>26142312</v>
      </c>
      <c r="B3324" s="63" t="s">
        <v>4314</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12093</v>
      </c>
    </row>
    <row r="3329" spans="1:2" x14ac:dyDescent="0.25">
      <c r="A3329" s="62">
        <v>26142405</v>
      </c>
      <c r="B3329" s="63" t="s">
        <v>13366</v>
      </c>
    </row>
    <row r="3330" spans="1:2" x14ac:dyDescent="0.25">
      <c r="A3330" s="62">
        <v>26142406</v>
      </c>
      <c r="B3330" s="63" t="s">
        <v>13448</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13465</v>
      </c>
    </row>
    <row r="3337" spans="1:2" x14ac:dyDescent="0.25">
      <c r="A3337" s="62">
        <v>27111505</v>
      </c>
      <c r="B3337" s="63" t="s">
        <v>16774</v>
      </c>
    </row>
    <row r="3338" spans="1:2" x14ac:dyDescent="0.25">
      <c r="A3338" s="62">
        <v>27111506</v>
      </c>
      <c r="B3338" s="63" t="s">
        <v>8274</v>
      </c>
    </row>
    <row r="3339" spans="1:2" x14ac:dyDescent="0.25">
      <c r="A3339" s="62">
        <v>27111507</v>
      </c>
      <c r="B3339" s="63" t="s">
        <v>4932</v>
      </c>
    </row>
    <row r="3340" spans="1:2" x14ac:dyDescent="0.25">
      <c r="A3340" s="62">
        <v>27111508</v>
      </c>
      <c r="B3340" s="63" t="s">
        <v>7397</v>
      </c>
    </row>
    <row r="3341" spans="1:2" x14ac:dyDescent="0.25">
      <c r="A3341" s="62">
        <v>27111509</v>
      </c>
      <c r="B3341" s="63" t="s">
        <v>8808</v>
      </c>
    </row>
    <row r="3342" spans="1:2" x14ac:dyDescent="0.25">
      <c r="A3342" s="62">
        <v>27111510</v>
      </c>
      <c r="B3342" s="63" t="s">
        <v>11084</v>
      </c>
    </row>
    <row r="3343" spans="1:2" x14ac:dyDescent="0.25">
      <c r="A3343" s="62">
        <v>27111511</v>
      </c>
      <c r="B3343" s="63" t="s">
        <v>9950</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12055</v>
      </c>
    </row>
    <row r="3348" spans="1:2" x14ac:dyDescent="0.25">
      <c r="A3348" s="62">
        <v>27111516</v>
      </c>
      <c r="B3348" s="63" t="s">
        <v>4146</v>
      </c>
    </row>
    <row r="3349" spans="1:2" x14ac:dyDescent="0.25">
      <c r="A3349" s="62">
        <v>27111517</v>
      </c>
      <c r="B3349" s="63" t="s">
        <v>10450</v>
      </c>
    </row>
    <row r="3350" spans="1:2" x14ac:dyDescent="0.25">
      <c r="A3350" s="62">
        <v>27111518</v>
      </c>
      <c r="B3350" s="63" t="s">
        <v>9000</v>
      </c>
    </row>
    <row r="3351" spans="1:2" x14ac:dyDescent="0.25">
      <c r="A3351" s="62">
        <v>27111519</v>
      </c>
      <c r="B3351" s="63" t="s">
        <v>8506</v>
      </c>
    </row>
    <row r="3352" spans="1:2" x14ac:dyDescent="0.25">
      <c r="A3352" s="62">
        <v>27111520</v>
      </c>
      <c r="B3352" s="63" t="s">
        <v>14253</v>
      </c>
    </row>
    <row r="3353" spans="1:2" x14ac:dyDescent="0.25">
      <c r="A3353" s="62">
        <v>27111521</v>
      </c>
      <c r="B3353" s="63" t="s">
        <v>301</v>
      </c>
    </row>
    <row r="3354" spans="1:2" x14ac:dyDescent="0.25">
      <c r="A3354" s="62">
        <v>27111601</v>
      </c>
      <c r="B3354" s="63" t="s">
        <v>10986</v>
      </c>
    </row>
    <row r="3355" spans="1:2" x14ac:dyDescent="0.25">
      <c r="A3355" s="62">
        <v>27111602</v>
      </c>
      <c r="B3355" s="63" t="s">
        <v>5668</v>
      </c>
    </row>
    <row r="3356" spans="1:2" x14ac:dyDescent="0.25">
      <c r="A3356" s="62">
        <v>27111603</v>
      </c>
      <c r="B3356" s="63" t="s">
        <v>12245</v>
      </c>
    </row>
    <row r="3357" spans="1:2" x14ac:dyDescent="0.25">
      <c r="A3357" s="62">
        <v>27111604</v>
      </c>
      <c r="B3357" s="63" t="s">
        <v>16511</v>
      </c>
    </row>
    <row r="3358" spans="1:2" x14ac:dyDescent="0.25">
      <c r="A3358" s="62">
        <v>27111605</v>
      </c>
      <c r="B3358" s="63" t="s">
        <v>7765</v>
      </c>
    </row>
    <row r="3359" spans="1:2" x14ac:dyDescent="0.25">
      <c r="A3359" s="62">
        <v>27111607</v>
      </c>
      <c r="B3359" s="63" t="s">
        <v>3449</v>
      </c>
    </row>
    <row r="3360" spans="1:2" x14ac:dyDescent="0.25">
      <c r="A3360" s="62">
        <v>27111608</v>
      </c>
      <c r="B3360" s="63" t="s">
        <v>7849</v>
      </c>
    </row>
    <row r="3361" spans="1:2" x14ac:dyDescent="0.25">
      <c r="A3361" s="62">
        <v>27111609</v>
      </c>
      <c r="B3361" s="63" t="s">
        <v>2864</v>
      </c>
    </row>
    <row r="3362" spans="1:2" x14ac:dyDescent="0.25">
      <c r="A3362" s="62">
        <v>27111701</v>
      </c>
      <c r="B3362" s="63" t="s">
        <v>10028</v>
      </c>
    </row>
    <row r="3363" spans="1:2" x14ac:dyDescent="0.25">
      <c r="A3363" s="62">
        <v>27111702</v>
      </c>
      <c r="B3363" s="63" t="s">
        <v>15487</v>
      </c>
    </row>
    <row r="3364" spans="1:2" x14ac:dyDescent="0.25">
      <c r="A3364" s="62">
        <v>27111703</v>
      </c>
      <c r="B3364" s="63" t="s">
        <v>5161</v>
      </c>
    </row>
    <row r="3365" spans="1:2" x14ac:dyDescent="0.25">
      <c r="A3365" s="62">
        <v>27111704</v>
      </c>
      <c r="B3365" s="63" t="s">
        <v>13507</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16617</v>
      </c>
    </row>
    <row r="3370" spans="1:2" x14ac:dyDescent="0.25">
      <c r="A3370" s="62">
        <v>27111709</v>
      </c>
      <c r="B3370" s="63" t="s">
        <v>8585</v>
      </c>
    </row>
    <row r="3371" spans="1:2" x14ac:dyDescent="0.25">
      <c r="A3371" s="62">
        <v>27111710</v>
      </c>
      <c r="B3371" s="63" t="s">
        <v>8415</v>
      </c>
    </row>
    <row r="3372" spans="1:2" x14ac:dyDescent="0.25">
      <c r="A3372" s="62">
        <v>27111711</v>
      </c>
      <c r="B3372" s="63" t="s">
        <v>18563</v>
      </c>
    </row>
    <row r="3373" spans="1:2" x14ac:dyDescent="0.25">
      <c r="A3373" s="62">
        <v>27111712</v>
      </c>
      <c r="B3373" s="63" t="s">
        <v>330</v>
      </c>
    </row>
    <row r="3374" spans="1:2" x14ac:dyDescent="0.25">
      <c r="A3374" s="62">
        <v>27111713</v>
      </c>
      <c r="B3374" s="63" t="s">
        <v>12018</v>
      </c>
    </row>
    <row r="3375" spans="1:2" x14ac:dyDescent="0.25">
      <c r="A3375" s="62">
        <v>27111714</v>
      </c>
      <c r="B3375" s="63" t="s">
        <v>5150</v>
      </c>
    </row>
    <row r="3376" spans="1:2" x14ac:dyDescent="0.25">
      <c r="A3376" s="62">
        <v>27111715</v>
      </c>
      <c r="B3376" s="63" t="s">
        <v>7737</v>
      </c>
    </row>
    <row r="3377" spans="1:2" x14ac:dyDescent="0.25">
      <c r="A3377" s="62">
        <v>27111716</v>
      </c>
      <c r="B3377" s="63" t="s">
        <v>16627</v>
      </c>
    </row>
    <row r="3378" spans="1:2" x14ac:dyDescent="0.25">
      <c r="A3378" s="62">
        <v>27111717</v>
      </c>
      <c r="B3378" s="63" t="s">
        <v>8426</v>
      </c>
    </row>
    <row r="3379" spans="1:2" x14ac:dyDescent="0.25">
      <c r="A3379" s="62">
        <v>27111718</v>
      </c>
      <c r="B3379" s="63" t="s">
        <v>13519</v>
      </c>
    </row>
    <row r="3380" spans="1:2" x14ac:dyDescent="0.25">
      <c r="A3380" s="62">
        <v>27111720</v>
      </c>
      <c r="B3380" s="63" t="s">
        <v>9725</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15776</v>
      </c>
    </row>
    <row r="3387" spans="1:2" x14ac:dyDescent="0.25">
      <c r="A3387" s="62">
        <v>27111727</v>
      </c>
      <c r="B3387" s="63" t="s">
        <v>10110</v>
      </c>
    </row>
    <row r="3388" spans="1:2" x14ac:dyDescent="0.25">
      <c r="A3388" s="62">
        <v>27111801</v>
      </c>
      <c r="B3388" s="63" t="s">
        <v>10414</v>
      </c>
    </row>
    <row r="3389" spans="1:2" x14ac:dyDescent="0.25">
      <c r="A3389" s="62">
        <v>27111802</v>
      </c>
      <c r="B3389" s="63" t="s">
        <v>4736</v>
      </c>
    </row>
    <row r="3390" spans="1:2" x14ac:dyDescent="0.25">
      <c r="A3390" s="62">
        <v>27111803</v>
      </c>
      <c r="B3390" s="63" t="s">
        <v>14732</v>
      </c>
    </row>
    <row r="3391" spans="1:2" x14ac:dyDescent="0.25">
      <c r="A3391" s="62">
        <v>27111804</v>
      </c>
      <c r="B3391" s="63" t="s">
        <v>18289</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3508</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10464</v>
      </c>
    </row>
    <row r="3400" spans="1:2" x14ac:dyDescent="0.25">
      <c r="A3400" s="62">
        <v>27111905</v>
      </c>
      <c r="B3400" s="63" t="s">
        <v>1072</v>
      </c>
    </row>
    <row r="3401" spans="1:2" x14ac:dyDescent="0.25">
      <c r="A3401" s="62">
        <v>27111906</v>
      </c>
      <c r="B3401" s="63" t="s">
        <v>16345</v>
      </c>
    </row>
    <row r="3402" spans="1:2" x14ac:dyDescent="0.25">
      <c r="A3402" s="62">
        <v>27111907</v>
      </c>
      <c r="B3402" s="63" t="s">
        <v>4784</v>
      </c>
    </row>
    <row r="3403" spans="1:2" x14ac:dyDescent="0.25">
      <c r="A3403" s="62">
        <v>27111908</v>
      </c>
      <c r="B3403" s="63" t="s">
        <v>7803</v>
      </c>
    </row>
    <row r="3404" spans="1:2" x14ac:dyDescent="0.25">
      <c r="A3404" s="62">
        <v>27111909</v>
      </c>
      <c r="B3404" s="63" t="s">
        <v>17131</v>
      </c>
    </row>
    <row r="3405" spans="1:2" x14ac:dyDescent="0.25">
      <c r="A3405" s="62">
        <v>27111910</v>
      </c>
      <c r="B3405" s="63" t="s">
        <v>4323</v>
      </c>
    </row>
    <row r="3406" spans="1:2" x14ac:dyDescent="0.25">
      <c r="A3406" s="62">
        <v>27111911</v>
      </c>
      <c r="B3406" s="63" t="s">
        <v>4017</v>
      </c>
    </row>
    <row r="3407" spans="1:2" x14ac:dyDescent="0.25">
      <c r="A3407" s="62">
        <v>27112001</v>
      </c>
      <c r="B3407" s="63" t="s">
        <v>15978</v>
      </c>
    </row>
    <row r="3408" spans="1:2" x14ac:dyDescent="0.25">
      <c r="A3408" s="62">
        <v>27112002</v>
      </c>
      <c r="B3408" s="63" t="s">
        <v>2098</v>
      </c>
    </row>
    <row r="3409" spans="1:2" x14ac:dyDescent="0.25">
      <c r="A3409" s="62">
        <v>27112003</v>
      </c>
      <c r="B3409" s="63" t="s">
        <v>7810</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14938</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9833</v>
      </c>
    </row>
    <row r="3420" spans="1:2" x14ac:dyDescent="0.25">
      <c r="A3420" s="62">
        <v>27112014</v>
      </c>
      <c r="B3420" s="63" t="s">
        <v>14309</v>
      </c>
    </row>
    <row r="3421" spans="1:2" x14ac:dyDescent="0.25">
      <c r="A3421" s="62">
        <v>27112015</v>
      </c>
      <c r="B3421" s="63" t="s">
        <v>10287</v>
      </c>
    </row>
    <row r="3422" spans="1:2" x14ac:dyDescent="0.25">
      <c r="A3422" s="62">
        <v>27112016</v>
      </c>
      <c r="B3422" s="63" t="s">
        <v>17357</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8151</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9980</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13534</v>
      </c>
    </row>
    <row r="3438" spans="1:2" x14ac:dyDescent="0.25">
      <c r="A3438" s="62">
        <v>27112115</v>
      </c>
      <c r="B3438" s="63" t="s">
        <v>18202</v>
      </c>
    </row>
    <row r="3439" spans="1:2" x14ac:dyDescent="0.25">
      <c r="A3439" s="62">
        <v>27112116</v>
      </c>
      <c r="B3439" s="63" t="s">
        <v>712</v>
      </c>
    </row>
    <row r="3440" spans="1:2" x14ac:dyDescent="0.25">
      <c r="A3440" s="62">
        <v>27112117</v>
      </c>
      <c r="B3440" s="63" t="s">
        <v>12033</v>
      </c>
    </row>
    <row r="3441" spans="1:2" x14ac:dyDescent="0.25">
      <c r="A3441" s="62">
        <v>27112119</v>
      </c>
      <c r="B3441" s="63" t="s">
        <v>5952</v>
      </c>
    </row>
    <row r="3442" spans="1:2" x14ac:dyDescent="0.25">
      <c r="A3442" s="62">
        <v>27112120</v>
      </c>
      <c r="B3442" s="63" t="s">
        <v>10153</v>
      </c>
    </row>
    <row r="3443" spans="1:2" x14ac:dyDescent="0.25">
      <c r="A3443" s="62">
        <v>27112121</v>
      </c>
      <c r="B3443" s="63" t="s">
        <v>11174</v>
      </c>
    </row>
    <row r="3444" spans="1:2" x14ac:dyDescent="0.25">
      <c r="A3444" s="62">
        <v>27112122</v>
      </c>
      <c r="B3444" s="63" t="s">
        <v>6422</v>
      </c>
    </row>
    <row r="3445" spans="1:2" x14ac:dyDescent="0.25">
      <c r="A3445" s="62">
        <v>27112123</v>
      </c>
      <c r="B3445" s="63" t="s">
        <v>3611</v>
      </c>
    </row>
    <row r="3446" spans="1:2" x14ac:dyDescent="0.25">
      <c r="A3446" s="62">
        <v>27112124</v>
      </c>
      <c r="B3446" s="63" t="s">
        <v>2775</v>
      </c>
    </row>
    <row r="3447" spans="1:2" x14ac:dyDescent="0.25">
      <c r="A3447" s="62">
        <v>27112125</v>
      </c>
      <c r="B3447" s="63" t="s">
        <v>12812</v>
      </c>
    </row>
    <row r="3448" spans="1:2" x14ac:dyDescent="0.25">
      <c r="A3448" s="62">
        <v>27112126</v>
      </c>
      <c r="B3448" s="63" t="s">
        <v>11716</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9578</v>
      </c>
    </row>
    <row r="3453" spans="1:2" x14ac:dyDescent="0.25">
      <c r="A3453" s="62">
        <v>27112131</v>
      </c>
      <c r="B3453" s="63" t="s">
        <v>14038</v>
      </c>
    </row>
    <row r="3454" spans="1:2" x14ac:dyDescent="0.25">
      <c r="A3454" s="62">
        <v>27112132</v>
      </c>
      <c r="B3454" s="63" t="s">
        <v>6287</v>
      </c>
    </row>
    <row r="3455" spans="1:2" x14ac:dyDescent="0.25">
      <c r="A3455" s="62">
        <v>27112133</v>
      </c>
      <c r="B3455" s="63" t="s">
        <v>12768</v>
      </c>
    </row>
    <row r="3456" spans="1:2" x14ac:dyDescent="0.25">
      <c r="A3456" s="62">
        <v>27112134</v>
      </c>
      <c r="B3456" s="63" t="s">
        <v>14087</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10181</v>
      </c>
    </row>
    <row r="3462" spans="1:2" x14ac:dyDescent="0.25">
      <c r="A3462" s="62">
        <v>27112302</v>
      </c>
      <c r="B3462" s="63" t="s">
        <v>13552</v>
      </c>
    </row>
    <row r="3463" spans="1:2" x14ac:dyDescent="0.25">
      <c r="A3463" s="62">
        <v>27112303</v>
      </c>
      <c r="B3463" s="63" t="s">
        <v>4662</v>
      </c>
    </row>
    <row r="3464" spans="1:2" x14ac:dyDescent="0.25">
      <c r="A3464" s="62">
        <v>27112304</v>
      </c>
      <c r="B3464" s="63" t="s">
        <v>2968</v>
      </c>
    </row>
    <row r="3465" spans="1:2" x14ac:dyDescent="0.25">
      <c r="A3465" s="62">
        <v>27112305</v>
      </c>
      <c r="B3465" s="63" t="s">
        <v>3688</v>
      </c>
    </row>
    <row r="3466" spans="1:2" x14ac:dyDescent="0.25">
      <c r="A3466" s="62">
        <v>27112306</v>
      </c>
      <c r="B3466" s="63" t="s">
        <v>7612</v>
      </c>
    </row>
    <row r="3467" spans="1:2" x14ac:dyDescent="0.25">
      <c r="A3467" s="62">
        <v>27112401</v>
      </c>
      <c r="B3467" s="63" t="s">
        <v>11384</v>
      </c>
    </row>
    <row r="3468" spans="1:2" x14ac:dyDescent="0.25">
      <c r="A3468" s="62">
        <v>27112402</v>
      </c>
      <c r="B3468" s="63" t="s">
        <v>12178</v>
      </c>
    </row>
    <row r="3469" spans="1:2" x14ac:dyDescent="0.25">
      <c r="A3469" s="62">
        <v>27112403</v>
      </c>
      <c r="B3469" s="63" t="s">
        <v>3217</v>
      </c>
    </row>
    <row r="3470" spans="1:2" x14ac:dyDescent="0.25">
      <c r="A3470" s="62">
        <v>27112404</v>
      </c>
      <c r="B3470" s="63" t="s">
        <v>13875</v>
      </c>
    </row>
    <row r="3471" spans="1:2" x14ac:dyDescent="0.25">
      <c r="A3471" s="62">
        <v>27112405</v>
      </c>
      <c r="B3471" s="63" t="s">
        <v>11838</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4391</v>
      </c>
    </row>
    <row r="3476" spans="1:2" x14ac:dyDescent="0.25">
      <c r="A3476" s="62">
        <v>27112503</v>
      </c>
      <c r="B3476" s="63" t="s">
        <v>10009</v>
      </c>
    </row>
    <row r="3477" spans="1:2" x14ac:dyDescent="0.25">
      <c r="A3477" s="62">
        <v>27112504</v>
      </c>
      <c r="B3477" s="63" t="s">
        <v>11358</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9159</v>
      </c>
    </row>
    <row r="3484" spans="1:2" x14ac:dyDescent="0.25">
      <c r="A3484" s="62">
        <v>27112703</v>
      </c>
      <c r="B3484" s="63" t="s">
        <v>4808</v>
      </c>
    </row>
    <row r="3485" spans="1:2" x14ac:dyDescent="0.25">
      <c r="A3485" s="62">
        <v>27112704</v>
      </c>
      <c r="B3485" s="63" t="s">
        <v>3643</v>
      </c>
    </row>
    <row r="3486" spans="1:2" x14ac:dyDescent="0.25">
      <c r="A3486" s="62">
        <v>27112705</v>
      </c>
      <c r="B3486" s="63" t="s">
        <v>17674</v>
      </c>
    </row>
    <row r="3487" spans="1:2" x14ac:dyDescent="0.25">
      <c r="A3487" s="62">
        <v>27112706</v>
      </c>
      <c r="B3487" s="63" t="s">
        <v>10393</v>
      </c>
    </row>
    <row r="3488" spans="1:2" x14ac:dyDescent="0.25">
      <c r="A3488" s="62">
        <v>27112707</v>
      </c>
      <c r="B3488" s="63" t="s">
        <v>8942</v>
      </c>
    </row>
    <row r="3489" spans="1:2" x14ac:dyDescent="0.25">
      <c r="A3489" s="62">
        <v>27112708</v>
      </c>
      <c r="B3489" s="63" t="s">
        <v>14492</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12366</v>
      </c>
    </row>
    <row r="3496" spans="1:2" x14ac:dyDescent="0.25">
      <c r="A3496" s="62">
        <v>27112715</v>
      </c>
      <c r="B3496" s="63" t="s">
        <v>8568</v>
      </c>
    </row>
    <row r="3497" spans="1:2" x14ac:dyDescent="0.25">
      <c r="A3497" s="62">
        <v>27112716</v>
      </c>
      <c r="B3497" s="63" t="s">
        <v>5312</v>
      </c>
    </row>
    <row r="3498" spans="1:2" x14ac:dyDescent="0.25">
      <c r="A3498" s="62">
        <v>27112717</v>
      </c>
      <c r="B3498" s="63" t="s">
        <v>5448</v>
      </c>
    </row>
    <row r="3499" spans="1:2" x14ac:dyDescent="0.25">
      <c r="A3499" s="62">
        <v>27112718</v>
      </c>
      <c r="B3499" s="63" t="s">
        <v>9625</v>
      </c>
    </row>
    <row r="3500" spans="1:2" x14ac:dyDescent="0.25">
      <c r="A3500" s="62">
        <v>27112719</v>
      </c>
      <c r="B3500" s="63" t="s">
        <v>16718</v>
      </c>
    </row>
    <row r="3501" spans="1:2" x14ac:dyDescent="0.25">
      <c r="A3501" s="62">
        <v>27112720</v>
      </c>
      <c r="B3501" s="63" t="s">
        <v>3932</v>
      </c>
    </row>
    <row r="3502" spans="1:2" x14ac:dyDescent="0.25">
      <c r="A3502" s="62">
        <v>27112721</v>
      </c>
      <c r="B3502" s="63" t="s">
        <v>8861</v>
      </c>
    </row>
    <row r="3503" spans="1:2" x14ac:dyDescent="0.25">
      <c r="A3503" s="62">
        <v>27112801</v>
      </c>
      <c r="B3503" s="63" t="s">
        <v>14513</v>
      </c>
    </row>
    <row r="3504" spans="1:2" x14ac:dyDescent="0.25">
      <c r="A3504" s="62">
        <v>27112802</v>
      </c>
      <c r="B3504" s="63" t="s">
        <v>18478</v>
      </c>
    </row>
    <row r="3505" spans="1:2" x14ac:dyDescent="0.25">
      <c r="A3505" s="62">
        <v>27112803</v>
      </c>
      <c r="B3505" s="63" t="s">
        <v>9921</v>
      </c>
    </row>
    <row r="3506" spans="1:2" x14ac:dyDescent="0.25">
      <c r="A3506" s="62">
        <v>27112804</v>
      </c>
      <c r="B3506" s="63" t="s">
        <v>9901</v>
      </c>
    </row>
    <row r="3507" spans="1:2" x14ac:dyDescent="0.25">
      <c r="A3507" s="62">
        <v>27112805</v>
      </c>
      <c r="B3507" s="63" t="s">
        <v>15870</v>
      </c>
    </row>
    <row r="3508" spans="1:2" x14ac:dyDescent="0.25">
      <c r="A3508" s="62">
        <v>27112806</v>
      </c>
      <c r="B3508" s="63" t="s">
        <v>846</v>
      </c>
    </row>
    <row r="3509" spans="1:2" x14ac:dyDescent="0.25">
      <c r="A3509" s="62">
        <v>27112807</v>
      </c>
      <c r="B3509" s="63" t="s">
        <v>11358</v>
      </c>
    </row>
    <row r="3510" spans="1:2" x14ac:dyDescent="0.25">
      <c r="A3510" s="62">
        <v>27112808</v>
      </c>
      <c r="B3510" s="63" t="s">
        <v>16311</v>
      </c>
    </row>
    <row r="3511" spans="1:2" x14ac:dyDescent="0.25">
      <c r="A3511" s="62">
        <v>27112809</v>
      </c>
      <c r="B3511" s="63" t="s">
        <v>7759</v>
      </c>
    </row>
    <row r="3512" spans="1:2" x14ac:dyDescent="0.25">
      <c r="A3512" s="62">
        <v>27112810</v>
      </c>
      <c r="B3512" s="63" t="s">
        <v>17403</v>
      </c>
    </row>
    <row r="3513" spans="1:2" x14ac:dyDescent="0.25">
      <c r="A3513" s="62">
        <v>27112811</v>
      </c>
      <c r="B3513" s="63" t="s">
        <v>14486</v>
      </c>
    </row>
    <row r="3514" spans="1:2" x14ac:dyDescent="0.25">
      <c r="A3514" s="62">
        <v>27112812</v>
      </c>
      <c r="B3514" s="63" t="s">
        <v>8802</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14539</v>
      </c>
    </row>
    <row r="3519" spans="1:2" x14ac:dyDescent="0.25">
      <c r="A3519" s="62">
        <v>27112819</v>
      </c>
      <c r="B3519" s="63" t="s">
        <v>8219</v>
      </c>
    </row>
    <row r="3520" spans="1:2" x14ac:dyDescent="0.25">
      <c r="A3520" s="62">
        <v>27112820</v>
      </c>
      <c r="B3520" s="63" t="s">
        <v>11446</v>
      </c>
    </row>
    <row r="3521" spans="1:2" x14ac:dyDescent="0.25">
      <c r="A3521" s="62">
        <v>27112821</v>
      </c>
      <c r="B3521" s="63" t="s">
        <v>3670</v>
      </c>
    </row>
    <row r="3522" spans="1:2" x14ac:dyDescent="0.25">
      <c r="A3522" s="62">
        <v>27112822</v>
      </c>
      <c r="B3522" s="63" t="s">
        <v>17779</v>
      </c>
    </row>
    <row r="3523" spans="1:2" x14ac:dyDescent="0.25">
      <c r="A3523" s="62">
        <v>27112823</v>
      </c>
      <c r="B3523" s="63" t="s">
        <v>5665</v>
      </c>
    </row>
    <row r="3524" spans="1:2" x14ac:dyDescent="0.25">
      <c r="A3524" s="62">
        <v>27112824</v>
      </c>
      <c r="B3524" s="63" t="s">
        <v>14975</v>
      </c>
    </row>
    <row r="3525" spans="1:2" x14ac:dyDescent="0.25">
      <c r="A3525" s="62">
        <v>27112825</v>
      </c>
      <c r="B3525" s="63" t="s">
        <v>15666</v>
      </c>
    </row>
    <row r="3526" spans="1:2" x14ac:dyDescent="0.25">
      <c r="A3526" s="62">
        <v>27112826</v>
      </c>
      <c r="B3526" s="63" t="s">
        <v>11041</v>
      </c>
    </row>
    <row r="3527" spans="1:2" x14ac:dyDescent="0.25">
      <c r="A3527" s="62">
        <v>27112901</v>
      </c>
      <c r="B3527" s="63" t="s">
        <v>10695</v>
      </c>
    </row>
    <row r="3528" spans="1:2" x14ac:dyDescent="0.25">
      <c r="A3528" s="62">
        <v>27112902</v>
      </c>
      <c r="B3528" s="63" t="s">
        <v>2724</v>
      </c>
    </row>
    <row r="3529" spans="1:2" x14ac:dyDescent="0.25">
      <c r="A3529" s="62">
        <v>27112903</v>
      </c>
      <c r="B3529" s="63" t="s">
        <v>7535</v>
      </c>
    </row>
    <row r="3530" spans="1:2" x14ac:dyDescent="0.25">
      <c r="A3530" s="62">
        <v>27112904</v>
      </c>
      <c r="B3530" s="63" t="s">
        <v>15675</v>
      </c>
    </row>
    <row r="3531" spans="1:2" x14ac:dyDescent="0.25">
      <c r="A3531" s="62">
        <v>27112905</v>
      </c>
      <c r="B3531" s="63" t="s">
        <v>10962</v>
      </c>
    </row>
    <row r="3532" spans="1:2" x14ac:dyDescent="0.25">
      <c r="A3532" s="62">
        <v>27112906</v>
      </c>
      <c r="B3532" s="63" t="s">
        <v>9817</v>
      </c>
    </row>
    <row r="3533" spans="1:2" x14ac:dyDescent="0.25">
      <c r="A3533" s="62">
        <v>27112907</v>
      </c>
      <c r="B3533" s="63" t="s">
        <v>18078</v>
      </c>
    </row>
    <row r="3534" spans="1:2" x14ac:dyDescent="0.25">
      <c r="A3534" s="62">
        <v>27112908</v>
      </c>
      <c r="B3534" s="63" t="s">
        <v>17987</v>
      </c>
    </row>
    <row r="3535" spans="1:2" x14ac:dyDescent="0.25">
      <c r="A3535" s="62">
        <v>27113001</v>
      </c>
      <c r="B3535" s="63" t="s">
        <v>12109</v>
      </c>
    </row>
    <row r="3536" spans="1:2" x14ac:dyDescent="0.25">
      <c r="A3536" s="62">
        <v>27113002</v>
      </c>
      <c r="B3536" s="63" t="s">
        <v>8350</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13559</v>
      </c>
    </row>
    <row r="3542" spans="1:2" x14ac:dyDescent="0.25">
      <c r="A3542" s="62">
        <v>27113201</v>
      </c>
      <c r="B3542" s="63" t="s">
        <v>9309</v>
      </c>
    </row>
    <row r="3543" spans="1:2" x14ac:dyDescent="0.25">
      <c r="A3543" s="62">
        <v>27113202</v>
      </c>
      <c r="B3543" s="63" t="s">
        <v>14844</v>
      </c>
    </row>
    <row r="3544" spans="1:2" x14ac:dyDescent="0.25">
      <c r="A3544" s="62">
        <v>27113203</v>
      </c>
      <c r="B3544" s="63" t="s">
        <v>14678</v>
      </c>
    </row>
    <row r="3545" spans="1:2" x14ac:dyDescent="0.25">
      <c r="A3545" s="62">
        <v>27113204</v>
      </c>
      <c r="B3545" s="63" t="s">
        <v>8306</v>
      </c>
    </row>
    <row r="3546" spans="1:2" x14ac:dyDescent="0.25">
      <c r="A3546" s="62">
        <v>27121501</v>
      </c>
      <c r="B3546" s="63" t="s">
        <v>17835</v>
      </c>
    </row>
    <row r="3547" spans="1:2" x14ac:dyDescent="0.25">
      <c r="A3547" s="62">
        <v>27121502</v>
      </c>
      <c r="B3547" s="63" t="s">
        <v>15375</v>
      </c>
    </row>
    <row r="3548" spans="1:2" x14ac:dyDescent="0.25">
      <c r="A3548" s="62">
        <v>27121503</v>
      </c>
      <c r="B3548" s="63" t="s">
        <v>8549</v>
      </c>
    </row>
    <row r="3549" spans="1:2" x14ac:dyDescent="0.25">
      <c r="A3549" s="62">
        <v>27121601</v>
      </c>
      <c r="B3549" s="63" t="s">
        <v>11101</v>
      </c>
    </row>
    <row r="3550" spans="1:2" x14ac:dyDescent="0.25">
      <c r="A3550" s="62">
        <v>27121602</v>
      </c>
      <c r="B3550" s="63" t="s">
        <v>18748</v>
      </c>
    </row>
    <row r="3551" spans="1:2" x14ac:dyDescent="0.25">
      <c r="A3551" s="62">
        <v>27121603</v>
      </c>
      <c r="B3551" s="63" t="s">
        <v>18468</v>
      </c>
    </row>
    <row r="3552" spans="1:2" x14ac:dyDescent="0.25">
      <c r="A3552" s="62">
        <v>27121604</v>
      </c>
      <c r="B3552" s="63" t="s">
        <v>7414</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12549</v>
      </c>
    </row>
    <row r="3557" spans="1:2" x14ac:dyDescent="0.25">
      <c r="A3557" s="62">
        <v>27121703</v>
      </c>
      <c r="B3557" s="63" t="s">
        <v>3319</v>
      </c>
    </row>
    <row r="3558" spans="1:2" x14ac:dyDescent="0.25">
      <c r="A3558" s="62">
        <v>27121704</v>
      </c>
      <c r="B3558" s="63" t="s">
        <v>9420</v>
      </c>
    </row>
    <row r="3559" spans="1:2" x14ac:dyDescent="0.25">
      <c r="A3559" s="62">
        <v>27121705</v>
      </c>
      <c r="B3559" s="63" t="s">
        <v>16771</v>
      </c>
    </row>
    <row r="3560" spans="1:2" x14ac:dyDescent="0.25">
      <c r="A3560" s="62">
        <v>27121706</v>
      </c>
      <c r="B3560" s="63" t="s">
        <v>14438</v>
      </c>
    </row>
    <row r="3561" spans="1:2" x14ac:dyDescent="0.25">
      <c r="A3561" s="62">
        <v>27121707</v>
      </c>
      <c r="B3561" s="63" t="s">
        <v>8213</v>
      </c>
    </row>
    <row r="3562" spans="1:2" x14ac:dyDescent="0.25">
      <c r="A3562" s="62">
        <v>27126101</v>
      </c>
      <c r="B3562" s="63" t="s">
        <v>10314</v>
      </c>
    </row>
    <row r="3563" spans="1:2" x14ac:dyDescent="0.25">
      <c r="A3563" s="62">
        <v>27126102</v>
      </c>
      <c r="B3563" s="63" t="s">
        <v>12808</v>
      </c>
    </row>
    <row r="3564" spans="1:2" x14ac:dyDescent="0.25">
      <c r="A3564" s="62">
        <v>27131501</v>
      </c>
      <c r="B3564" s="63" t="s">
        <v>17416</v>
      </c>
    </row>
    <row r="3565" spans="1:2" x14ac:dyDescent="0.25">
      <c r="A3565" s="62">
        <v>27131502</v>
      </c>
      <c r="B3565" s="63" t="s">
        <v>10704</v>
      </c>
    </row>
    <row r="3566" spans="1:2" x14ac:dyDescent="0.25">
      <c r="A3566" s="62">
        <v>27131504</v>
      </c>
      <c r="B3566" s="63" t="s">
        <v>17172</v>
      </c>
    </row>
    <row r="3567" spans="1:2" x14ac:dyDescent="0.25">
      <c r="A3567" s="62">
        <v>27131505</v>
      </c>
      <c r="B3567" s="63" t="s">
        <v>10551</v>
      </c>
    </row>
    <row r="3568" spans="1:2" x14ac:dyDescent="0.25">
      <c r="A3568" s="62">
        <v>27131506</v>
      </c>
      <c r="B3568" s="63" t="s">
        <v>6242</v>
      </c>
    </row>
    <row r="3569" spans="1:2" x14ac:dyDescent="0.25">
      <c r="A3569" s="62">
        <v>27131507</v>
      </c>
      <c r="B3569" s="63" t="s">
        <v>416</v>
      </c>
    </row>
    <row r="3570" spans="1:2" x14ac:dyDescent="0.25">
      <c r="A3570" s="62">
        <v>27131508</v>
      </c>
      <c r="B3570" s="63" t="s">
        <v>9742</v>
      </c>
    </row>
    <row r="3571" spans="1:2" x14ac:dyDescent="0.25">
      <c r="A3571" s="62">
        <v>27131509</v>
      </c>
      <c r="B3571" s="63" t="s">
        <v>7862</v>
      </c>
    </row>
    <row r="3572" spans="1:2" x14ac:dyDescent="0.25">
      <c r="A3572" s="62">
        <v>27131510</v>
      </c>
      <c r="B3572" s="63" t="s">
        <v>13622</v>
      </c>
    </row>
    <row r="3573" spans="1:2" x14ac:dyDescent="0.25">
      <c r="A3573" s="62">
        <v>27131511</v>
      </c>
      <c r="B3573" s="63" t="s">
        <v>10337</v>
      </c>
    </row>
    <row r="3574" spans="1:2" x14ac:dyDescent="0.25">
      <c r="A3574" s="62">
        <v>27131512</v>
      </c>
      <c r="B3574" s="63" t="s">
        <v>5706</v>
      </c>
    </row>
    <row r="3575" spans="1:2" x14ac:dyDescent="0.25">
      <c r="A3575" s="62">
        <v>27131601</v>
      </c>
      <c r="B3575" s="63" t="s">
        <v>10054</v>
      </c>
    </row>
    <row r="3576" spans="1:2" x14ac:dyDescent="0.25">
      <c r="A3576" s="62">
        <v>27131603</v>
      </c>
      <c r="B3576" s="63" t="s">
        <v>4164</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4686</v>
      </c>
    </row>
    <row r="3581" spans="1:2" x14ac:dyDescent="0.25">
      <c r="A3581" s="62">
        <v>27131610</v>
      </c>
      <c r="B3581" s="63" t="s">
        <v>3777</v>
      </c>
    </row>
    <row r="3582" spans="1:2" x14ac:dyDescent="0.25">
      <c r="A3582" s="62">
        <v>27131613</v>
      </c>
      <c r="B3582" s="63" t="s">
        <v>13088</v>
      </c>
    </row>
    <row r="3583" spans="1:2" x14ac:dyDescent="0.25">
      <c r="A3583" s="62">
        <v>27131614</v>
      </c>
      <c r="B3583" s="63" t="s">
        <v>8191</v>
      </c>
    </row>
    <row r="3584" spans="1:2" x14ac:dyDescent="0.25">
      <c r="A3584" s="62">
        <v>27131701</v>
      </c>
      <c r="B3584" s="63" t="s">
        <v>18598</v>
      </c>
    </row>
    <row r="3585" spans="1:2" x14ac:dyDescent="0.25">
      <c r="A3585" s="62">
        <v>27131702</v>
      </c>
      <c r="B3585" s="63" t="s">
        <v>17148</v>
      </c>
    </row>
    <row r="3586" spans="1:2" x14ac:dyDescent="0.25">
      <c r="A3586" s="62">
        <v>27131703</v>
      </c>
      <c r="B3586" s="63" t="s">
        <v>12300</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12359</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10432</v>
      </c>
    </row>
    <row r="3595" spans="1:2" x14ac:dyDescent="0.25">
      <c r="A3595" s="62">
        <v>30101501</v>
      </c>
      <c r="B3595" s="63" t="s">
        <v>9478</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9374</v>
      </c>
    </row>
    <row r="3603" spans="1:2" x14ac:dyDescent="0.25">
      <c r="A3603" s="62">
        <v>30101509</v>
      </c>
      <c r="B3603" s="63" t="s">
        <v>11039</v>
      </c>
    </row>
    <row r="3604" spans="1:2" x14ac:dyDescent="0.25">
      <c r="A3604" s="62">
        <v>30101510</v>
      </c>
      <c r="B3604" s="63" t="s">
        <v>18727</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12582</v>
      </c>
    </row>
    <row r="3609" spans="1:2" x14ac:dyDescent="0.25">
      <c r="A3609" s="62">
        <v>30101515</v>
      </c>
      <c r="B3609" s="63" t="s">
        <v>4457</v>
      </c>
    </row>
    <row r="3610" spans="1:2" x14ac:dyDescent="0.25">
      <c r="A3610" s="62">
        <v>30101516</v>
      </c>
      <c r="B3610" s="63" t="s">
        <v>15183</v>
      </c>
    </row>
    <row r="3611" spans="1:2" x14ac:dyDescent="0.25">
      <c r="A3611" s="62">
        <v>30101517</v>
      </c>
      <c r="B3611" s="63" t="s">
        <v>4582</v>
      </c>
    </row>
    <row r="3612" spans="1:2" x14ac:dyDescent="0.25">
      <c r="A3612" s="62">
        <v>30101601</v>
      </c>
      <c r="B3612" s="63" t="s">
        <v>14664</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16304</v>
      </c>
    </row>
    <row r="3617" spans="1:2" x14ac:dyDescent="0.25">
      <c r="A3617" s="62">
        <v>30101606</v>
      </c>
      <c r="B3617" s="63" t="s">
        <v>409</v>
      </c>
    </row>
    <row r="3618" spans="1:2" x14ac:dyDescent="0.25">
      <c r="A3618" s="62">
        <v>30101607</v>
      </c>
      <c r="B3618" s="63" t="s">
        <v>5051</v>
      </c>
    </row>
    <row r="3619" spans="1:2" x14ac:dyDescent="0.25">
      <c r="A3619" s="62">
        <v>30101608</v>
      </c>
      <c r="B3619" s="63" t="s">
        <v>17028</v>
      </c>
    </row>
    <row r="3620" spans="1:2" x14ac:dyDescent="0.25">
      <c r="A3620" s="62">
        <v>30101609</v>
      </c>
      <c r="B3620" s="63" t="s">
        <v>16880</v>
      </c>
    </row>
    <row r="3621" spans="1:2" x14ac:dyDescent="0.25">
      <c r="A3621" s="62">
        <v>30101610</v>
      </c>
      <c r="B3621" s="63" t="s">
        <v>12047</v>
      </c>
    </row>
    <row r="3622" spans="1:2" x14ac:dyDescent="0.25">
      <c r="A3622" s="62">
        <v>30101611</v>
      </c>
      <c r="B3622" s="63" t="s">
        <v>4656</v>
      </c>
    </row>
    <row r="3623" spans="1:2" x14ac:dyDescent="0.25">
      <c r="A3623" s="62">
        <v>30101612</v>
      </c>
      <c r="B3623" s="63" t="s">
        <v>7533</v>
      </c>
    </row>
    <row r="3624" spans="1:2" x14ac:dyDescent="0.25">
      <c r="A3624" s="62">
        <v>30101613</v>
      </c>
      <c r="B3624" s="63" t="s">
        <v>14010</v>
      </c>
    </row>
    <row r="3625" spans="1:2" x14ac:dyDescent="0.25">
      <c r="A3625" s="62">
        <v>30101614</v>
      </c>
      <c r="B3625" s="63" t="s">
        <v>6009</v>
      </c>
    </row>
    <row r="3626" spans="1:2" x14ac:dyDescent="0.25">
      <c r="A3626" s="62">
        <v>30101615</v>
      </c>
      <c r="B3626" s="63" t="s">
        <v>731</v>
      </c>
    </row>
    <row r="3627" spans="1:2" x14ac:dyDescent="0.25">
      <c r="A3627" s="62">
        <v>30101616</v>
      </c>
      <c r="B3627" s="63" t="s">
        <v>12181</v>
      </c>
    </row>
    <row r="3628" spans="1:2" x14ac:dyDescent="0.25">
      <c r="A3628" s="62">
        <v>30101617</v>
      </c>
      <c r="B3628" s="63" t="s">
        <v>16866</v>
      </c>
    </row>
    <row r="3629" spans="1:2" x14ac:dyDescent="0.25">
      <c r="A3629" s="62">
        <v>30101618</v>
      </c>
      <c r="B3629" s="63" t="s">
        <v>14637</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16256</v>
      </c>
    </row>
    <row r="3635" spans="1:2" x14ac:dyDescent="0.25">
      <c r="A3635" s="62">
        <v>30101706</v>
      </c>
      <c r="B3635" s="63" t="s">
        <v>17752</v>
      </c>
    </row>
    <row r="3636" spans="1:2" x14ac:dyDescent="0.25">
      <c r="A3636" s="62">
        <v>30101707</v>
      </c>
      <c r="B3636" s="63" t="s">
        <v>9770</v>
      </c>
    </row>
    <row r="3637" spans="1:2" x14ac:dyDescent="0.25">
      <c r="A3637" s="62">
        <v>30101708</v>
      </c>
      <c r="B3637" s="63" t="s">
        <v>3865</v>
      </c>
    </row>
    <row r="3638" spans="1:2" x14ac:dyDescent="0.25">
      <c r="A3638" s="62">
        <v>30101709</v>
      </c>
      <c r="B3638" s="63" t="s">
        <v>4874</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11035</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3571</v>
      </c>
    </row>
    <row r="3648" spans="1:2" x14ac:dyDescent="0.25">
      <c r="A3648" s="62">
        <v>30101801</v>
      </c>
      <c r="B3648" s="63" t="s">
        <v>5713</v>
      </c>
    </row>
    <row r="3649" spans="1:2" x14ac:dyDescent="0.25">
      <c r="A3649" s="62">
        <v>30101802</v>
      </c>
      <c r="B3649" s="63" t="s">
        <v>11223</v>
      </c>
    </row>
    <row r="3650" spans="1:2" x14ac:dyDescent="0.25">
      <c r="A3650" s="62">
        <v>30101803</v>
      </c>
      <c r="B3650" s="63" t="s">
        <v>11701</v>
      </c>
    </row>
    <row r="3651" spans="1:2" x14ac:dyDescent="0.25">
      <c r="A3651" s="62">
        <v>30101804</v>
      </c>
      <c r="B3651" s="63" t="s">
        <v>12509</v>
      </c>
    </row>
    <row r="3652" spans="1:2" x14ac:dyDescent="0.25">
      <c r="A3652" s="62">
        <v>30101805</v>
      </c>
      <c r="B3652" s="63" t="s">
        <v>11250</v>
      </c>
    </row>
    <row r="3653" spans="1:2" x14ac:dyDescent="0.25">
      <c r="A3653" s="62">
        <v>30101806</v>
      </c>
      <c r="B3653" s="63" t="s">
        <v>12660</v>
      </c>
    </row>
    <row r="3654" spans="1:2" x14ac:dyDescent="0.25">
      <c r="A3654" s="62">
        <v>30101807</v>
      </c>
      <c r="B3654" s="63" t="s">
        <v>15556</v>
      </c>
    </row>
    <row r="3655" spans="1:2" x14ac:dyDescent="0.25">
      <c r="A3655" s="62">
        <v>30101808</v>
      </c>
      <c r="B3655" s="63" t="s">
        <v>10300</v>
      </c>
    </row>
    <row r="3656" spans="1:2" x14ac:dyDescent="0.25">
      <c r="A3656" s="62">
        <v>30101809</v>
      </c>
      <c r="B3656" s="63" t="s">
        <v>3062</v>
      </c>
    </row>
    <row r="3657" spans="1:2" x14ac:dyDescent="0.25">
      <c r="A3657" s="62">
        <v>30101810</v>
      </c>
      <c r="B3657" s="63" t="s">
        <v>8009</v>
      </c>
    </row>
    <row r="3658" spans="1:2" x14ac:dyDescent="0.25">
      <c r="A3658" s="62">
        <v>30101811</v>
      </c>
      <c r="B3658" s="63" t="s">
        <v>17001</v>
      </c>
    </row>
    <row r="3659" spans="1:2" x14ac:dyDescent="0.25">
      <c r="A3659" s="62">
        <v>30101812</v>
      </c>
      <c r="B3659" s="63" t="s">
        <v>6843</v>
      </c>
    </row>
    <row r="3660" spans="1:2" x14ac:dyDescent="0.25">
      <c r="A3660" s="62">
        <v>30101813</v>
      </c>
      <c r="B3660" s="63" t="s">
        <v>11014</v>
      </c>
    </row>
    <row r="3661" spans="1:2" x14ac:dyDescent="0.25">
      <c r="A3661" s="62">
        <v>30101814</v>
      </c>
      <c r="B3661" s="63" t="s">
        <v>7979</v>
      </c>
    </row>
    <row r="3662" spans="1:2" x14ac:dyDescent="0.25">
      <c r="A3662" s="62">
        <v>30101815</v>
      </c>
      <c r="B3662" s="63" t="s">
        <v>11360</v>
      </c>
    </row>
    <row r="3663" spans="1:2" x14ac:dyDescent="0.25">
      <c r="A3663" s="62">
        <v>30101816</v>
      </c>
      <c r="B3663" s="63" t="s">
        <v>13536</v>
      </c>
    </row>
    <row r="3664" spans="1:2" x14ac:dyDescent="0.25">
      <c r="A3664" s="62">
        <v>30101817</v>
      </c>
      <c r="B3664" s="63" t="s">
        <v>7276</v>
      </c>
    </row>
    <row r="3665" spans="1:2" x14ac:dyDescent="0.25">
      <c r="A3665" s="62">
        <v>30101901</v>
      </c>
      <c r="B3665" s="63" t="s">
        <v>11277</v>
      </c>
    </row>
    <row r="3666" spans="1:2" x14ac:dyDescent="0.25">
      <c r="A3666" s="62">
        <v>30101902</v>
      </c>
      <c r="B3666" s="63" t="s">
        <v>16414</v>
      </c>
    </row>
    <row r="3667" spans="1:2" x14ac:dyDescent="0.25">
      <c r="A3667" s="62">
        <v>30101903</v>
      </c>
      <c r="B3667" s="63" t="s">
        <v>7592</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13149</v>
      </c>
    </row>
    <row r="3672" spans="1:2" x14ac:dyDescent="0.25">
      <c r="A3672" s="62">
        <v>30101908</v>
      </c>
      <c r="B3672" s="63" t="s">
        <v>17084</v>
      </c>
    </row>
    <row r="3673" spans="1:2" x14ac:dyDescent="0.25">
      <c r="A3673" s="62">
        <v>30101909</v>
      </c>
      <c r="B3673" s="63" t="s">
        <v>1153</v>
      </c>
    </row>
    <row r="3674" spans="1:2" x14ac:dyDescent="0.25">
      <c r="A3674" s="62">
        <v>30101910</v>
      </c>
      <c r="B3674" s="63" t="s">
        <v>12746</v>
      </c>
    </row>
    <row r="3675" spans="1:2" x14ac:dyDescent="0.25">
      <c r="A3675" s="62">
        <v>30101911</v>
      </c>
      <c r="B3675" s="63" t="s">
        <v>15086</v>
      </c>
    </row>
    <row r="3676" spans="1:2" x14ac:dyDescent="0.25">
      <c r="A3676" s="62">
        <v>30101912</v>
      </c>
      <c r="B3676" s="63" t="s">
        <v>13275</v>
      </c>
    </row>
    <row r="3677" spans="1:2" x14ac:dyDescent="0.25">
      <c r="A3677" s="62">
        <v>30101913</v>
      </c>
      <c r="B3677" s="63" t="s">
        <v>6454</v>
      </c>
    </row>
    <row r="3678" spans="1:2" x14ac:dyDescent="0.25">
      <c r="A3678" s="62">
        <v>30101914</v>
      </c>
      <c r="B3678" s="63" t="s">
        <v>11695</v>
      </c>
    </row>
    <row r="3679" spans="1:2" x14ac:dyDescent="0.25">
      <c r="A3679" s="62">
        <v>30101915</v>
      </c>
      <c r="B3679" s="63" t="s">
        <v>1309</v>
      </c>
    </row>
    <row r="3680" spans="1:2" x14ac:dyDescent="0.25">
      <c r="A3680" s="62">
        <v>30101916</v>
      </c>
      <c r="B3680" s="63" t="s">
        <v>13958</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11768</v>
      </c>
    </row>
    <row r="3685" spans="1:2" x14ac:dyDescent="0.25">
      <c r="A3685" s="62">
        <v>30101922</v>
      </c>
      <c r="B3685" s="63" t="s">
        <v>4580</v>
      </c>
    </row>
    <row r="3686" spans="1:2" x14ac:dyDescent="0.25">
      <c r="A3686" s="62">
        <v>30101923</v>
      </c>
      <c r="B3686" s="63" t="s">
        <v>13180</v>
      </c>
    </row>
    <row r="3687" spans="1:2" x14ac:dyDescent="0.25">
      <c r="A3687" s="62">
        <v>30102001</v>
      </c>
      <c r="B3687" s="63" t="s">
        <v>8670</v>
      </c>
    </row>
    <row r="3688" spans="1:2" x14ac:dyDescent="0.25">
      <c r="A3688" s="62">
        <v>30102002</v>
      </c>
      <c r="B3688" s="63" t="s">
        <v>13096</v>
      </c>
    </row>
    <row r="3689" spans="1:2" x14ac:dyDescent="0.25">
      <c r="A3689" s="62">
        <v>30102003</v>
      </c>
      <c r="B3689" s="63" t="s">
        <v>7774</v>
      </c>
    </row>
    <row r="3690" spans="1:2" x14ac:dyDescent="0.25">
      <c r="A3690" s="62">
        <v>30102004</v>
      </c>
      <c r="B3690" s="63" t="s">
        <v>518</v>
      </c>
    </row>
    <row r="3691" spans="1:2" x14ac:dyDescent="0.25">
      <c r="A3691" s="62">
        <v>30102005</v>
      </c>
      <c r="B3691" s="63" t="s">
        <v>17985</v>
      </c>
    </row>
    <row r="3692" spans="1:2" x14ac:dyDescent="0.25">
      <c r="A3692" s="62">
        <v>30102006</v>
      </c>
      <c r="B3692" s="63" t="s">
        <v>5274</v>
      </c>
    </row>
    <row r="3693" spans="1:2" x14ac:dyDescent="0.25">
      <c r="A3693" s="62">
        <v>30102007</v>
      </c>
      <c r="B3693" s="63" t="s">
        <v>15052</v>
      </c>
    </row>
    <row r="3694" spans="1:2" x14ac:dyDescent="0.25">
      <c r="A3694" s="62">
        <v>30102008</v>
      </c>
      <c r="B3694" s="63" t="s">
        <v>7326</v>
      </c>
    </row>
    <row r="3695" spans="1:2" x14ac:dyDescent="0.25">
      <c r="A3695" s="62">
        <v>30102009</v>
      </c>
      <c r="B3695" s="63" t="s">
        <v>15733</v>
      </c>
    </row>
    <row r="3696" spans="1:2" x14ac:dyDescent="0.25">
      <c r="A3696" s="62">
        <v>30102010</v>
      </c>
      <c r="B3696" s="63" t="s">
        <v>8922</v>
      </c>
    </row>
    <row r="3697" spans="1:2" x14ac:dyDescent="0.25">
      <c r="A3697" s="62">
        <v>30102011</v>
      </c>
      <c r="B3697" s="63" t="s">
        <v>11853</v>
      </c>
    </row>
    <row r="3698" spans="1:2" x14ac:dyDescent="0.25">
      <c r="A3698" s="62">
        <v>30102012</v>
      </c>
      <c r="B3698" s="63" t="s">
        <v>10083</v>
      </c>
    </row>
    <row r="3699" spans="1:2" x14ac:dyDescent="0.25">
      <c r="A3699" s="62">
        <v>30102013</v>
      </c>
      <c r="B3699" s="63" t="s">
        <v>5482</v>
      </c>
    </row>
    <row r="3700" spans="1:2" x14ac:dyDescent="0.25">
      <c r="A3700" s="62">
        <v>30102014</v>
      </c>
      <c r="B3700" s="63" t="s">
        <v>12698</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3524</v>
      </c>
    </row>
    <row r="3705" spans="1:2" x14ac:dyDescent="0.25">
      <c r="A3705" s="62">
        <v>30102204</v>
      </c>
      <c r="B3705" s="63" t="s">
        <v>9212</v>
      </c>
    </row>
    <row r="3706" spans="1:2" x14ac:dyDescent="0.25">
      <c r="A3706" s="62">
        <v>30102205</v>
      </c>
      <c r="B3706" s="63" t="s">
        <v>3737</v>
      </c>
    </row>
    <row r="3707" spans="1:2" x14ac:dyDescent="0.25">
      <c r="A3707" s="62">
        <v>30102206</v>
      </c>
      <c r="B3707" s="63" t="s">
        <v>3730</v>
      </c>
    </row>
    <row r="3708" spans="1:2" x14ac:dyDescent="0.25">
      <c r="A3708" s="62">
        <v>30102207</v>
      </c>
      <c r="B3708" s="63" t="s">
        <v>9195</v>
      </c>
    </row>
    <row r="3709" spans="1:2" x14ac:dyDescent="0.25">
      <c r="A3709" s="62">
        <v>30102208</v>
      </c>
      <c r="B3709" s="63" t="s">
        <v>14645</v>
      </c>
    </row>
    <row r="3710" spans="1:2" x14ac:dyDescent="0.25">
      <c r="A3710" s="62">
        <v>30102209</v>
      </c>
      <c r="B3710" s="63" t="s">
        <v>6911</v>
      </c>
    </row>
    <row r="3711" spans="1:2" x14ac:dyDescent="0.25">
      <c r="A3711" s="62">
        <v>30102210</v>
      </c>
      <c r="B3711" s="63" t="s">
        <v>9551</v>
      </c>
    </row>
    <row r="3712" spans="1:2" x14ac:dyDescent="0.25">
      <c r="A3712" s="62">
        <v>30102211</v>
      </c>
      <c r="B3712" s="63" t="s">
        <v>4475</v>
      </c>
    </row>
    <row r="3713" spans="1:2" x14ac:dyDescent="0.25">
      <c r="A3713" s="62">
        <v>30102212</v>
      </c>
      <c r="B3713" s="63" t="s">
        <v>10605</v>
      </c>
    </row>
    <row r="3714" spans="1:2" x14ac:dyDescent="0.25">
      <c r="A3714" s="62">
        <v>30102213</v>
      </c>
      <c r="B3714" s="63" t="s">
        <v>9502</v>
      </c>
    </row>
    <row r="3715" spans="1:2" x14ac:dyDescent="0.25">
      <c r="A3715" s="62">
        <v>30102214</v>
      </c>
      <c r="B3715" s="63" t="s">
        <v>10412</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12670</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4967</v>
      </c>
    </row>
    <row r="3727" spans="1:2" x14ac:dyDescent="0.25">
      <c r="A3727" s="62">
        <v>30102307</v>
      </c>
      <c r="B3727" s="63" t="s">
        <v>18075</v>
      </c>
    </row>
    <row r="3728" spans="1:2" x14ac:dyDescent="0.25">
      <c r="A3728" s="62">
        <v>30102308</v>
      </c>
      <c r="B3728" s="63" t="s">
        <v>7822</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3797</v>
      </c>
    </row>
    <row r="3734" spans="1:2" x14ac:dyDescent="0.25">
      <c r="A3734" s="62">
        <v>30102314</v>
      </c>
      <c r="B3734" s="63" t="s">
        <v>8028</v>
      </c>
    </row>
    <row r="3735" spans="1:2" x14ac:dyDescent="0.25">
      <c r="A3735" s="62">
        <v>30102315</v>
      </c>
      <c r="B3735" s="63" t="s">
        <v>867</v>
      </c>
    </row>
    <row r="3736" spans="1:2" x14ac:dyDescent="0.25">
      <c r="A3736" s="62">
        <v>30102316</v>
      </c>
      <c r="B3736" s="63" t="s">
        <v>10951</v>
      </c>
    </row>
    <row r="3737" spans="1:2" x14ac:dyDescent="0.25">
      <c r="A3737" s="62">
        <v>30102401</v>
      </c>
      <c r="B3737" s="63" t="s">
        <v>11154</v>
      </c>
    </row>
    <row r="3738" spans="1:2" x14ac:dyDescent="0.25">
      <c r="A3738" s="62">
        <v>30102402</v>
      </c>
      <c r="B3738" s="63" t="s">
        <v>16011</v>
      </c>
    </row>
    <row r="3739" spans="1:2" x14ac:dyDescent="0.25">
      <c r="A3739" s="62">
        <v>30102403</v>
      </c>
      <c r="B3739" s="63" t="s">
        <v>5949</v>
      </c>
    </row>
    <row r="3740" spans="1:2" x14ac:dyDescent="0.25">
      <c r="A3740" s="62">
        <v>30102404</v>
      </c>
      <c r="B3740" s="63" t="s">
        <v>12152</v>
      </c>
    </row>
    <row r="3741" spans="1:2" x14ac:dyDescent="0.25">
      <c r="A3741" s="62">
        <v>30102405</v>
      </c>
      <c r="B3741" s="63" t="s">
        <v>18533</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11571</v>
      </c>
    </row>
    <row r="3747" spans="1:2" x14ac:dyDescent="0.25">
      <c r="A3747" s="62">
        <v>30102411</v>
      </c>
      <c r="B3747" s="63" t="s">
        <v>8710</v>
      </c>
    </row>
    <row r="3748" spans="1:2" x14ac:dyDescent="0.25">
      <c r="A3748" s="62">
        <v>30102412</v>
      </c>
      <c r="B3748" s="63" t="s">
        <v>11455</v>
      </c>
    </row>
    <row r="3749" spans="1:2" x14ac:dyDescent="0.25">
      <c r="A3749" s="62">
        <v>30102413</v>
      </c>
      <c r="B3749" s="63" t="s">
        <v>11254</v>
      </c>
    </row>
    <row r="3750" spans="1:2" x14ac:dyDescent="0.25">
      <c r="A3750" s="62">
        <v>30102414</v>
      </c>
      <c r="B3750" s="63" t="s">
        <v>11102</v>
      </c>
    </row>
    <row r="3751" spans="1:2" x14ac:dyDescent="0.25">
      <c r="A3751" s="62">
        <v>30102415</v>
      </c>
      <c r="B3751" s="63" t="s">
        <v>10429</v>
      </c>
    </row>
    <row r="3752" spans="1:2" x14ac:dyDescent="0.25">
      <c r="A3752" s="62">
        <v>30102416</v>
      </c>
      <c r="B3752" s="63" t="s">
        <v>2104</v>
      </c>
    </row>
    <row r="3753" spans="1:2" x14ac:dyDescent="0.25">
      <c r="A3753" s="62">
        <v>30102417</v>
      </c>
      <c r="B3753" s="63" t="s">
        <v>7881</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9442</v>
      </c>
    </row>
    <row r="3768" spans="1:2" x14ac:dyDescent="0.25">
      <c r="A3768" s="62">
        <v>30102515</v>
      </c>
      <c r="B3768" s="63" t="s">
        <v>13457</v>
      </c>
    </row>
    <row r="3769" spans="1:2" x14ac:dyDescent="0.25">
      <c r="A3769" s="62">
        <v>30102516</v>
      </c>
      <c r="B3769" s="63" t="s">
        <v>11960</v>
      </c>
    </row>
    <row r="3770" spans="1:2" x14ac:dyDescent="0.25">
      <c r="A3770" s="62">
        <v>30102517</v>
      </c>
      <c r="B3770" s="63" t="s">
        <v>13893</v>
      </c>
    </row>
    <row r="3771" spans="1:2" x14ac:dyDescent="0.25">
      <c r="A3771" s="62">
        <v>30102518</v>
      </c>
      <c r="B3771" s="63" t="s">
        <v>11794</v>
      </c>
    </row>
    <row r="3772" spans="1:2" x14ac:dyDescent="0.25">
      <c r="A3772" s="62">
        <v>30102519</v>
      </c>
      <c r="B3772" s="63" t="s">
        <v>13584</v>
      </c>
    </row>
    <row r="3773" spans="1:2" x14ac:dyDescent="0.25">
      <c r="A3773" s="62">
        <v>30102520</v>
      </c>
      <c r="B3773" s="63" t="s">
        <v>11302</v>
      </c>
    </row>
    <row r="3774" spans="1:2" x14ac:dyDescent="0.25">
      <c r="A3774" s="62">
        <v>30102521</v>
      </c>
      <c r="B3774" s="63" t="s">
        <v>17556</v>
      </c>
    </row>
    <row r="3775" spans="1:2" x14ac:dyDescent="0.25">
      <c r="A3775" s="62">
        <v>30102522</v>
      </c>
      <c r="B3775" s="63" t="s">
        <v>14733</v>
      </c>
    </row>
    <row r="3776" spans="1:2" x14ac:dyDescent="0.25">
      <c r="A3776" s="62">
        <v>30102523</v>
      </c>
      <c r="B3776" s="63" t="s">
        <v>5735</v>
      </c>
    </row>
    <row r="3777" spans="1:2" x14ac:dyDescent="0.25">
      <c r="A3777" s="62">
        <v>30102524</v>
      </c>
      <c r="B3777" s="63" t="s">
        <v>3806</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6183</v>
      </c>
    </row>
    <row r="3782" spans="1:2" x14ac:dyDescent="0.25">
      <c r="A3782" s="62">
        <v>30102603</v>
      </c>
      <c r="B3782" s="63" t="s">
        <v>6002</v>
      </c>
    </row>
    <row r="3783" spans="1:2" x14ac:dyDescent="0.25">
      <c r="A3783" s="62">
        <v>30102604</v>
      </c>
      <c r="B3783" s="63" t="s">
        <v>18550</v>
      </c>
    </row>
    <row r="3784" spans="1:2" x14ac:dyDescent="0.25">
      <c r="A3784" s="62">
        <v>30102605</v>
      </c>
      <c r="B3784" s="63" t="s">
        <v>15486</v>
      </c>
    </row>
    <row r="3785" spans="1:2" x14ac:dyDescent="0.25">
      <c r="A3785" s="62">
        <v>30102606</v>
      </c>
      <c r="B3785" s="63" t="s">
        <v>4103</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9368</v>
      </c>
    </row>
    <row r="3790" spans="1:2" x14ac:dyDescent="0.25">
      <c r="A3790" s="62">
        <v>30102611</v>
      </c>
      <c r="B3790" s="63" t="s">
        <v>3965</v>
      </c>
    </row>
    <row r="3791" spans="1:2" x14ac:dyDescent="0.25">
      <c r="A3791" s="62">
        <v>30102612</v>
      </c>
      <c r="B3791" s="63" t="s">
        <v>13314</v>
      </c>
    </row>
    <row r="3792" spans="1:2" x14ac:dyDescent="0.25">
      <c r="A3792" s="62">
        <v>30102613</v>
      </c>
      <c r="B3792" s="63" t="s">
        <v>8908</v>
      </c>
    </row>
    <row r="3793" spans="1:2" x14ac:dyDescent="0.25">
      <c r="A3793" s="62">
        <v>30102614</v>
      </c>
      <c r="B3793" s="63" t="s">
        <v>16654</v>
      </c>
    </row>
    <row r="3794" spans="1:2" x14ac:dyDescent="0.25">
      <c r="A3794" s="62">
        <v>30102615</v>
      </c>
      <c r="B3794" s="63" t="s">
        <v>14188</v>
      </c>
    </row>
    <row r="3795" spans="1:2" x14ac:dyDescent="0.25">
      <c r="A3795" s="62">
        <v>30102616</v>
      </c>
      <c r="B3795" s="63" t="s">
        <v>11708</v>
      </c>
    </row>
    <row r="3796" spans="1:2" x14ac:dyDescent="0.25">
      <c r="A3796" s="62">
        <v>30102801</v>
      </c>
      <c r="B3796" s="63" t="s">
        <v>4988</v>
      </c>
    </row>
    <row r="3797" spans="1:2" x14ac:dyDescent="0.25">
      <c r="A3797" s="62">
        <v>30102802</v>
      </c>
      <c r="B3797" s="63" t="s">
        <v>7041</v>
      </c>
    </row>
    <row r="3798" spans="1:2" x14ac:dyDescent="0.25">
      <c r="A3798" s="62">
        <v>30102803</v>
      </c>
      <c r="B3798" s="63" t="s">
        <v>5135</v>
      </c>
    </row>
    <row r="3799" spans="1:2" x14ac:dyDescent="0.25">
      <c r="A3799" s="62">
        <v>30102901</v>
      </c>
      <c r="B3799" s="63" t="s">
        <v>12043</v>
      </c>
    </row>
    <row r="3800" spans="1:2" x14ac:dyDescent="0.25">
      <c r="A3800" s="62">
        <v>30102903</v>
      </c>
      <c r="B3800" s="63" t="s">
        <v>18773</v>
      </c>
    </row>
    <row r="3801" spans="1:2" x14ac:dyDescent="0.25">
      <c r="A3801" s="62">
        <v>30102904</v>
      </c>
      <c r="B3801" s="63" t="s">
        <v>5301</v>
      </c>
    </row>
    <row r="3802" spans="1:2" x14ac:dyDescent="0.25">
      <c r="A3802" s="62">
        <v>30102905</v>
      </c>
      <c r="B3802" s="63" t="s">
        <v>2557</v>
      </c>
    </row>
    <row r="3803" spans="1:2" x14ac:dyDescent="0.25">
      <c r="A3803" s="62">
        <v>30102906</v>
      </c>
      <c r="B3803" s="63" t="s">
        <v>15370</v>
      </c>
    </row>
    <row r="3804" spans="1:2" x14ac:dyDescent="0.25">
      <c r="A3804" s="62">
        <v>30103001</v>
      </c>
      <c r="B3804" s="63" t="s">
        <v>5758</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4803</v>
      </c>
    </row>
    <row r="3809" spans="1:2" x14ac:dyDescent="0.25">
      <c r="A3809" s="62">
        <v>30103201</v>
      </c>
      <c r="B3809" s="63" t="s">
        <v>6414</v>
      </c>
    </row>
    <row r="3810" spans="1:2" x14ac:dyDescent="0.25">
      <c r="A3810" s="62">
        <v>30103202</v>
      </c>
      <c r="B3810" s="63" t="s">
        <v>4257</v>
      </c>
    </row>
    <row r="3811" spans="1:2" x14ac:dyDescent="0.25">
      <c r="A3811" s="62">
        <v>30103203</v>
      </c>
      <c r="B3811" s="63" t="s">
        <v>13344</v>
      </c>
    </row>
    <row r="3812" spans="1:2" x14ac:dyDescent="0.25">
      <c r="A3812" s="62">
        <v>30103204</v>
      </c>
      <c r="B3812" s="63" t="s">
        <v>17613</v>
      </c>
    </row>
    <row r="3813" spans="1:2" x14ac:dyDescent="0.25">
      <c r="A3813" s="62">
        <v>30103205</v>
      </c>
      <c r="B3813" s="63" t="s">
        <v>11209</v>
      </c>
    </row>
    <row r="3814" spans="1:2" x14ac:dyDescent="0.25">
      <c r="A3814" s="62">
        <v>30103206</v>
      </c>
      <c r="B3814" s="63" t="s">
        <v>18825</v>
      </c>
    </row>
    <row r="3815" spans="1:2" x14ac:dyDescent="0.25">
      <c r="A3815" s="62">
        <v>30103301</v>
      </c>
      <c r="B3815" s="63" t="s">
        <v>5219</v>
      </c>
    </row>
    <row r="3816" spans="1:2" x14ac:dyDescent="0.25">
      <c r="A3816" s="62">
        <v>30103302</v>
      </c>
      <c r="B3816" s="63" t="s">
        <v>12205</v>
      </c>
    </row>
    <row r="3817" spans="1:2" x14ac:dyDescent="0.25">
      <c r="A3817" s="62">
        <v>30103303</v>
      </c>
      <c r="B3817" s="63" t="s">
        <v>14453</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8837</v>
      </c>
    </row>
    <row r="3824" spans="1:2" x14ac:dyDescent="0.25">
      <c r="A3824" s="62">
        <v>30103310</v>
      </c>
      <c r="B3824" s="63" t="s">
        <v>4914</v>
      </c>
    </row>
    <row r="3825" spans="1:2" x14ac:dyDescent="0.25">
      <c r="A3825" s="62">
        <v>30103311</v>
      </c>
      <c r="B3825" s="63" t="s">
        <v>6632</v>
      </c>
    </row>
    <row r="3826" spans="1:2" x14ac:dyDescent="0.25">
      <c r="A3826" s="62">
        <v>30103312</v>
      </c>
      <c r="B3826" s="63" t="s">
        <v>11800</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10241</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12233</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4682</v>
      </c>
    </row>
    <row r="3840" spans="1:2" x14ac:dyDescent="0.25">
      <c r="A3840" s="62">
        <v>30103413</v>
      </c>
      <c r="B3840" s="63" t="s">
        <v>9589</v>
      </c>
    </row>
    <row r="3841" spans="1:2" x14ac:dyDescent="0.25">
      <c r="A3841" s="62">
        <v>30103501</v>
      </c>
      <c r="B3841" s="63" t="s">
        <v>14106</v>
      </c>
    </row>
    <row r="3842" spans="1:2" x14ac:dyDescent="0.25">
      <c r="A3842" s="62">
        <v>30103502</v>
      </c>
      <c r="B3842" s="63" t="s">
        <v>1202</v>
      </c>
    </row>
    <row r="3843" spans="1:2" x14ac:dyDescent="0.25">
      <c r="A3843" s="62">
        <v>30103503</v>
      </c>
      <c r="B3843" s="63" t="s">
        <v>13055</v>
      </c>
    </row>
    <row r="3844" spans="1:2" x14ac:dyDescent="0.25">
      <c r="A3844" s="62">
        <v>30103504</v>
      </c>
      <c r="B3844" s="63" t="s">
        <v>15534</v>
      </c>
    </row>
    <row r="3845" spans="1:2" x14ac:dyDescent="0.25">
      <c r="A3845" s="62">
        <v>30103505</v>
      </c>
      <c r="B3845" s="63" t="s">
        <v>12650</v>
      </c>
    </row>
    <row r="3846" spans="1:2" x14ac:dyDescent="0.25">
      <c r="A3846" s="62">
        <v>30103506</v>
      </c>
      <c r="B3846" s="63" t="s">
        <v>8970</v>
      </c>
    </row>
    <row r="3847" spans="1:2" x14ac:dyDescent="0.25">
      <c r="A3847" s="62">
        <v>30103507</v>
      </c>
      <c r="B3847" s="63" t="s">
        <v>12192</v>
      </c>
    </row>
    <row r="3848" spans="1:2" x14ac:dyDescent="0.25">
      <c r="A3848" s="62">
        <v>30103508</v>
      </c>
      <c r="B3848" s="63" t="s">
        <v>10353</v>
      </c>
    </row>
    <row r="3849" spans="1:2" x14ac:dyDescent="0.25">
      <c r="A3849" s="62">
        <v>30103509</v>
      </c>
      <c r="B3849" s="63" t="s">
        <v>11640</v>
      </c>
    </row>
    <row r="3850" spans="1:2" x14ac:dyDescent="0.25">
      <c r="A3850" s="62">
        <v>30103510</v>
      </c>
      <c r="B3850" s="63" t="s">
        <v>7550</v>
      </c>
    </row>
    <row r="3851" spans="1:2" x14ac:dyDescent="0.25">
      <c r="A3851" s="62">
        <v>30103511</v>
      </c>
      <c r="B3851" s="63" t="s">
        <v>18106</v>
      </c>
    </row>
    <row r="3852" spans="1:2" x14ac:dyDescent="0.25">
      <c r="A3852" s="62">
        <v>30103512</v>
      </c>
      <c r="B3852" s="63" t="s">
        <v>6612</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11444</v>
      </c>
    </row>
    <row r="3857" spans="1:2" x14ac:dyDescent="0.25">
      <c r="A3857" s="62">
        <v>30103602</v>
      </c>
      <c r="B3857" s="63" t="s">
        <v>11937</v>
      </c>
    </row>
    <row r="3858" spans="1:2" x14ac:dyDescent="0.25">
      <c r="A3858" s="62">
        <v>30103603</v>
      </c>
      <c r="B3858" s="63" t="s">
        <v>6808</v>
      </c>
    </row>
    <row r="3859" spans="1:2" x14ac:dyDescent="0.25">
      <c r="A3859" s="62">
        <v>30103604</v>
      </c>
      <c r="B3859" s="63" t="s">
        <v>18416</v>
      </c>
    </row>
    <row r="3860" spans="1:2" x14ac:dyDescent="0.25">
      <c r="A3860" s="62">
        <v>30103605</v>
      </c>
      <c r="B3860" s="63" t="s">
        <v>11529</v>
      </c>
    </row>
    <row r="3861" spans="1:2" x14ac:dyDescent="0.25">
      <c r="A3861" s="62">
        <v>30103606</v>
      </c>
      <c r="B3861" s="63" t="s">
        <v>15136</v>
      </c>
    </row>
    <row r="3862" spans="1:2" x14ac:dyDescent="0.25">
      <c r="A3862" s="62">
        <v>30103607</v>
      </c>
      <c r="B3862" s="63" t="s">
        <v>8686</v>
      </c>
    </row>
    <row r="3863" spans="1:2" x14ac:dyDescent="0.25">
      <c r="A3863" s="62">
        <v>30103608</v>
      </c>
      <c r="B3863" s="63" t="s">
        <v>11330</v>
      </c>
    </row>
    <row r="3864" spans="1:2" x14ac:dyDescent="0.25">
      <c r="A3864" s="62">
        <v>30103701</v>
      </c>
      <c r="B3864" s="63" t="s">
        <v>5272</v>
      </c>
    </row>
    <row r="3865" spans="1:2" x14ac:dyDescent="0.25">
      <c r="A3865" s="62">
        <v>30111501</v>
      </c>
      <c r="B3865" s="63" t="s">
        <v>9200</v>
      </c>
    </row>
    <row r="3866" spans="1:2" x14ac:dyDescent="0.25">
      <c r="A3866" s="62">
        <v>30111502</v>
      </c>
      <c r="B3866" s="63" t="s">
        <v>11263</v>
      </c>
    </row>
    <row r="3867" spans="1:2" x14ac:dyDescent="0.25">
      <c r="A3867" s="62">
        <v>30111503</v>
      </c>
      <c r="B3867" s="63" t="s">
        <v>15001</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3484</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13368</v>
      </c>
    </row>
    <row r="3878" spans="1:2" x14ac:dyDescent="0.25">
      <c r="A3878" s="62">
        <v>30121503</v>
      </c>
      <c r="B3878" s="63" t="s">
        <v>5791</v>
      </c>
    </row>
    <row r="3879" spans="1:2" x14ac:dyDescent="0.25">
      <c r="A3879" s="62">
        <v>30121601</v>
      </c>
      <c r="B3879" s="63" t="s">
        <v>10458</v>
      </c>
    </row>
    <row r="3880" spans="1:2" x14ac:dyDescent="0.25">
      <c r="A3880" s="62">
        <v>30121602</v>
      </c>
      <c r="B3880" s="63" t="s">
        <v>17364</v>
      </c>
    </row>
    <row r="3881" spans="1:2" x14ac:dyDescent="0.25">
      <c r="A3881" s="62">
        <v>30121603</v>
      </c>
      <c r="B3881" s="63" t="s">
        <v>2694</v>
      </c>
    </row>
    <row r="3882" spans="1:2" x14ac:dyDescent="0.25">
      <c r="A3882" s="62">
        <v>30121604</v>
      </c>
      <c r="B3882" s="63" t="s">
        <v>4692</v>
      </c>
    </row>
    <row r="3883" spans="1:2" x14ac:dyDescent="0.25">
      <c r="A3883" s="62">
        <v>30121605</v>
      </c>
      <c r="B3883" s="63" t="s">
        <v>8126</v>
      </c>
    </row>
    <row r="3884" spans="1:2" x14ac:dyDescent="0.25">
      <c r="A3884" s="62">
        <v>30131501</v>
      </c>
      <c r="B3884" s="63" t="s">
        <v>3729</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14311</v>
      </c>
    </row>
    <row r="3891" spans="1:2" x14ac:dyDescent="0.25">
      <c r="A3891" s="62">
        <v>30131604</v>
      </c>
      <c r="B3891" s="63" t="s">
        <v>8072</v>
      </c>
    </row>
    <row r="3892" spans="1:2" x14ac:dyDescent="0.25">
      <c r="A3892" s="62">
        <v>30131701</v>
      </c>
      <c r="B3892" s="63" t="s">
        <v>3919</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3970</v>
      </c>
    </row>
    <row r="3900" spans="1:2" x14ac:dyDescent="0.25">
      <c r="A3900" s="62">
        <v>30141508</v>
      </c>
      <c r="B3900" s="63" t="s">
        <v>5596</v>
      </c>
    </row>
    <row r="3901" spans="1:2" x14ac:dyDescent="0.25">
      <c r="A3901" s="62">
        <v>30141510</v>
      </c>
      <c r="B3901" s="63" t="s">
        <v>11785</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12547</v>
      </c>
    </row>
    <row r="3908" spans="1:2" x14ac:dyDescent="0.25">
      <c r="A3908" s="62">
        <v>30151501</v>
      </c>
      <c r="B3908" s="63" t="s">
        <v>13258</v>
      </c>
    </row>
    <row r="3909" spans="1:2" x14ac:dyDescent="0.25">
      <c r="A3909" s="62">
        <v>30151502</v>
      </c>
      <c r="B3909" s="63" t="s">
        <v>6522</v>
      </c>
    </row>
    <row r="3910" spans="1:2" x14ac:dyDescent="0.25">
      <c r="A3910" s="62">
        <v>30151503</v>
      </c>
      <c r="B3910" s="63" t="s">
        <v>10005</v>
      </c>
    </row>
    <row r="3911" spans="1:2" x14ac:dyDescent="0.25">
      <c r="A3911" s="62">
        <v>30151504</v>
      </c>
      <c r="B3911" s="63" t="s">
        <v>8652</v>
      </c>
    </row>
    <row r="3912" spans="1:2" x14ac:dyDescent="0.25">
      <c r="A3912" s="62">
        <v>30151505</v>
      </c>
      <c r="B3912" s="63" t="s">
        <v>12881</v>
      </c>
    </row>
    <row r="3913" spans="1:2" x14ac:dyDescent="0.25">
      <c r="A3913" s="62">
        <v>30151506</v>
      </c>
      <c r="B3913" s="63" t="s">
        <v>7330</v>
      </c>
    </row>
    <row r="3914" spans="1:2" x14ac:dyDescent="0.25">
      <c r="A3914" s="62">
        <v>30151507</v>
      </c>
      <c r="B3914" s="63" t="s">
        <v>9422</v>
      </c>
    </row>
    <row r="3915" spans="1:2" x14ac:dyDescent="0.25">
      <c r="A3915" s="62">
        <v>30151508</v>
      </c>
      <c r="B3915" s="63" t="s">
        <v>8390</v>
      </c>
    </row>
    <row r="3916" spans="1:2" x14ac:dyDescent="0.25">
      <c r="A3916" s="62">
        <v>30151509</v>
      </c>
      <c r="B3916" s="63" t="s">
        <v>13986</v>
      </c>
    </row>
    <row r="3917" spans="1:2" x14ac:dyDescent="0.25">
      <c r="A3917" s="62">
        <v>30151510</v>
      </c>
      <c r="B3917" s="63" t="s">
        <v>12258</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4904</v>
      </c>
    </row>
    <row r="3928" spans="1:2" x14ac:dyDescent="0.25">
      <c r="A3928" s="62">
        <v>30151701</v>
      </c>
      <c r="B3928" s="63" t="s">
        <v>11327</v>
      </c>
    </row>
    <row r="3929" spans="1:2" x14ac:dyDescent="0.25">
      <c r="A3929" s="62">
        <v>30151702</v>
      </c>
      <c r="B3929" s="63" t="s">
        <v>10265</v>
      </c>
    </row>
    <row r="3930" spans="1:2" x14ac:dyDescent="0.25">
      <c r="A3930" s="62">
        <v>30151703</v>
      </c>
      <c r="B3930" s="63" t="s">
        <v>5528</v>
      </c>
    </row>
    <row r="3931" spans="1:2" x14ac:dyDescent="0.25">
      <c r="A3931" s="62">
        <v>30151704</v>
      </c>
      <c r="B3931" s="63" t="s">
        <v>11967</v>
      </c>
    </row>
    <row r="3932" spans="1:2" x14ac:dyDescent="0.25">
      <c r="A3932" s="62">
        <v>30151801</v>
      </c>
      <c r="B3932" s="63" t="s">
        <v>7410</v>
      </c>
    </row>
    <row r="3933" spans="1:2" x14ac:dyDescent="0.25">
      <c r="A3933" s="62">
        <v>30151802</v>
      </c>
      <c r="B3933" s="63" t="s">
        <v>4711</v>
      </c>
    </row>
    <row r="3934" spans="1:2" x14ac:dyDescent="0.25">
      <c r="A3934" s="62">
        <v>30151803</v>
      </c>
      <c r="B3934" s="63" t="s">
        <v>14851</v>
      </c>
    </row>
    <row r="3935" spans="1:2" x14ac:dyDescent="0.25">
      <c r="A3935" s="62">
        <v>30151804</v>
      </c>
      <c r="B3935" s="63" t="s">
        <v>14878</v>
      </c>
    </row>
    <row r="3936" spans="1:2" x14ac:dyDescent="0.25">
      <c r="A3936" s="62">
        <v>30151805</v>
      </c>
      <c r="B3936" s="63" t="s">
        <v>9047</v>
      </c>
    </row>
    <row r="3937" spans="1:2" x14ac:dyDescent="0.25">
      <c r="A3937" s="62">
        <v>30151806</v>
      </c>
      <c r="B3937" s="63" t="s">
        <v>18310</v>
      </c>
    </row>
    <row r="3938" spans="1:2" x14ac:dyDescent="0.25">
      <c r="A3938" s="62">
        <v>30151901</v>
      </c>
      <c r="B3938" s="63" t="s">
        <v>10135</v>
      </c>
    </row>
    <row r="3939" spans="1:2" x14ac:dyDescent="0.25">
      <c r="A3939" s="62">
        <v>30151902</v>
      </c>
      <c r="B3939" s="63" t="s">
        <v>8057</v>
      </c>
    </row>
    <row r="3940" spans="1:2" x14ac:dyDescent="0.25">
      <c r="A3940" s="62">
        <v>30152001</v>
      </c>
      <c r="B3940" s="63" t="s">
        <v>14027</v>
      </c>
    </row>
    <row r="3941" spans="1:2" x14ac:dyDescent="0.25">
      <c r="A3941" s="62">
        <v>30152002</v>
      </c>
      <c r="B3941" s="63" t="s">
        <v>17830</v>
      </c>
    </row>
    <row r="3942" spans="1:2" x14ac:dyDescent="0.25">
      <c r="A3942" s="62">
        <v>30152003</v>
      </c>
      <c r="B3942" s="63" t="s">
        <v>5480</v>
      </c>
    </row>
    <row r="3943" spans="1:2" x14ac:dyDescent="0.25">
      <c r="A3943" s="62">
        <v>30152101</v>
      </c>
      <c r="B3943" s="63" t="s">
        <v>8662</v>
      </c>
    </row>
    <row r="3944" spans="1:2" x14ac:dyDescent="0.25">
      <c r="A3944" s="62">
        <v>30161501</v>
      </c>
      <c r="B3944" s="63" t="s">
        <v>11729</v>
      </c>
    </row>
    <row r="3945" spans="1:2" x14ac:dyDescent="0.25">
      <c r="A3945" s="62">
        <v>30161502</v>
      </c>
      <c r="B3945" s="63" t="s">
        <v>13220</v>
      </c>
    </row>
    <row r="3946" spans="1:2" x14ac:dyDescent="0.25">
      <c r="A3946" s="62">
        <v>30161503</v>
      </c>
      <c r="B3946" s="63" t="s">
        <v>6134</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3839</v>
      </c>
    </row>
    <row r="3952" spans="1:2" x14ac:dyDescent="0.25">
      <c r="A3952" s="62">
        <v>30161601</v>
      </c>
      <c r="B3952" s="63" t="s">
        <v>9518</v>
      </c>
    </row>
    <row r="3953" spans="1:2" x14ac:dyDescent="0.25">
      <c r="A3953" s="62">
        <v>30161602</v>
      </c>
      <c r="B3953" s="63" t="s">
        <v>8472</v>
      </c>
    </row>
    <row r="3954" spans="1:2" x14ac:dyDescent="0.25">
      <c r="A3954" s="62">
        <v>30161603</v>
      </c>
      <c r="B3954" s="63" t="s">
        <v>11556</v>
      </c>
    </row>
    <row r="3955" spans="1:2" x14ac:dyDescent="0.25">
      <c r="A3955" s="62">
        <v>30161604</v>
      </c>
      <c r="B3955" s="63" t="s">
        <v>15851</v>
      </c>
    </row>
    <row r="3956" spans="1:2" x14ac:dyDescent="0.25">
      <c r="A3956" s="62">
        <v>30161701</v>
      </c>
      <c r="B3956" s="63" t="s">
        <v>16165</v>
      </c>
    </row>
    <row r="3957" spans="1:2" x14ac:dyDescent="0.25">
      <c r="A3957" s="62">
        <v>30161702</v>
      </c>
      <c r="B3957" s="63" t="s">
        <v>12664</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10249</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7817</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4334</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6975</v>
      </c>
    </row>
    <row r="3988" spans="1:2" x14ac:dyDescent="0.25">
      <c r="A3988" s="62">
        <v>30171505</v>
      </c>
      <c r="B3988" s="63" t="s">
        <v>16418</v>
      </c>
    </row>
    <row r="3989" spans="1:2" x14ac:dyDescent="0.25">
      <c r="A3989" s="62">
        <v>30171506</v>
      </c>
      <c r="B3989" s="63" t="s">
        <v>13426</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16071</v>
      </c>
    </row>
    <row r="3994" spans="1:2" x14ac:dyDescent="0.25">
      <c r="A3994" s="62">
        <v>30171511</v>
      </c>
      <c r="B3994" s="63" t="s">
        <v>8817</v>
      </c>
    </row>
    <row r="3995" spans="1:2" x14ac:dyDescent="0.25">
      <c r="A3995" s="62">
        <v>30171512</v>
      </c>
      <c r="B3995" s="63" t="s">
        <v>10288</v>
      </c>
    </row>
    <row r="3996" spans="1:2" x14ac:dyDescent="0.25">
      <c r="A3996" s="62">
        <v>30171513</v>
      </c>
      <c r="B3996" s="63" t="s">
        <v>16000</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12414</v>
      </c>
    </row>
    <row r="4001" spans="1:2" x14ac:dyDescent="0.25">
      <c r="A4001" s="62">
        <v>30171607</v>
      </c>
      <c r="B4001" s="63" t="s">
        <v>14417</v>
      </c>
    </row>
    <row r="4002" spans="1:2" x14ac:dyDescent="0.25">
      <c r="A4002" s="62">
        <v>30171608</v>
      </c>
      <c r="B4002" s="63" t="s">
        <v>7139</v>
      </c>
    </row>
    <row r="4003" spans="1:2" x14ac:dyDescent="0.25">
      <c r="A4003" s="62">
        <v>30171609</v>
      </c>
      <c r="B4003" s="63" t="s">
        <v>9315</v>
      </c>
    </row>
    <row r="4004" spans="1:2" x14ac:dyDescent="0.25">
      <c r="A4004" s="62">
        <v>30171610</v>
      </c>
      <c r="B4004" s="63" t="s">
        <v>18496</v>
      </c>
    </row>
    <row r="4005" spans="1:2" x14ac:dyDescent="0.25">
      <c r="A4005" s="62">
        <v>30171611</v>
      </c>
      <c r="B4005" s="63" t="s">
        <v>18087</v>
      </c>
    </row>
    <row r="4006" spans="1:2" x14ac:dyDescent="0.25">
      <c r="A4006" s="62">
        <v>30171612</v>
      </c>
      <c r="B4006" s="63" t="s">
        <v>5307</v>
      </c>
    </row>
    <row r="4007" spans="1:2" x14ac:dyDescent="0.25">
      <c r="A4007" s="62">
        <v>30171613</v>
      </c>
      <c r="B4007" s="63" t="s">
        <v>6272</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12778</v>
      </c>
    </row>
    <row r="4012" spans="1:2" x14ac:dyDescent="0.25">
      <c r="A4012" s="62">
        <v>30171704</v>
      </c>
      <c r="B4012" s="63" t="s">
        <v>9443</v>
      </c>
    </row>
    <row r="4013" spans="1:2" x14ac:dyDescent="0.25">
      <c r="A4013" s="62">
        <v>30171705</v>
      </c>
      <c r="B4013" s="63" t="s">
        <v>15994</v>
      </c>
    </row>
    <row r="4014" spans="1:2" x14ac:dyDescent="0.25">
      <c r="A4014" s="62">
        <v>30171706</v>
      </c>
      <c r="B4014" s="63" t="s">
        <v>14362</v>
      </c>
    </row>
    <row r="4015" spans="1:2" x14ac:dyDescent="0.25">
      <c r="A4015" s="62">
        <v>30171707</v>
      </c>
      <c r="B4015" s="63" t="s">
        <v>11828</v>
      </c>
    </row>
    <row r="4016" spans="1:2" x14ac:dyDescent="0.25">
      <c r="A4016" s="62">
        <v>30171708</v>
      </c>
      <c r="B4016" s="63" t="s">
        <v>8212</v>
      </c>
    </row>
    <row r="4017" spans="1:2" x14ac:dyDescent="0.25">
      <c r="A4017" s="62">
        <v>30171709</v>
      </c>
      <c r="B4017" s="63" t="s">
        <v>15455</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6021</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10307</v>
      </c>
    </row>
    <row r="4027" spans="1:2" x14ac:dyDescent="0.25">
      <c r="A4027" s="62">
        <v>30172001</v>
      </c>
      <c r="B4027" s="63" t="s">
        <v>4928</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10577</v>
      </c>
    </row>
    <row r="4032" spans="1:2" x14ac:dyDescent="0.25">
      <c r="A4032" s="62">
        <v>30181504</v>
      </c>
      <c r="B4032" s="63" t="s">
        <v>4058</v>
      </c>
    </row>
    <row r="4033" spans="1:2" x14ac:dyDescent="0.25">
      <c r="A4033" s="62">
        <v>30181505</v>
      </c>
      <c r="B4033" s="63" t="s">
        <v>16694</v>
      </c>
    </row>
    <row r="4034" spans="1:2" x14ac:dyDescent="0.25">
      <c r="A4034" s="62">
        <v>30181506</v>
      </c>
      <c r="B4034" s="63" t="s">
        <v>5407</v>
      </c>
    </row>
    <row r="4035" spans="1:2" x14ac:dyDescent="0.25">
      <c r="A4035" s="62">
        <v>30181507</v>
      </c>
      <c r="B4035" s="63" t="s">
        <v>6993</v>
      </c>
    </row>
    <row r="4036" spans="1:2" x14ac:dyDescent="0.25">
      <c r="A4036" s="62">
        <v>30181508</v>
      </c>
      <c r="B4036" s="63" t="s">
        <v>15191</v>
      </c>
    </row>
    <row r="4037" spans="1:2" x14ac:dyDescent="0.25">
      <c r="A4037" s="62">
        <v>30181509</v>
      </c>
      <c r="B4037" s="63" t="s">
        <v>5626</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3881</v>
      </c>
    </row>
    <row r="4042" spans="1:2" x14ac:dyDescent="0.25">
      <c r="A4042" s="62">
        <v>30181514</v>
      </c>
      <c r="B4042" s="63" t="s">
        <v>6408</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7060</v>
      </c>
    </row>
    <row r="4047" spans="1:2" x14ac:dyDescent="0.25">
      <c r="A4047" s="62">
        <v>30191601</v>
      </c>
      <c r="B4047" s="63" t="s">
        <v>17560</v>
      </c>
    </row>
    <row r="4048" spans="1:2" x14ac:dyDescent="0.25">
      <c r="A4048" s="62">
        <v>30191602</v>
      </c>
      <c r="B4048" s="63" t="s">
        <v>4474</v>
      </c>
    </row>
    <row r="4049" spans="1:2" x14ac:dyDescent="0.25">
      <c r="A4049" s="62">
        <v>30191603</v>
      </c>
      <c r="B4049" s="63" t="s">
        <v>8867</v>
      </c>
    </row>
    <row r="4050" spans="1:2" x14ac:dyDescent="0.25">
      <c r="A4050" s="62">
        <v>30201501</v>
      </c>
      <c r="B4050" s="63" t="s">
        <v>18327</v>
      </c>
    </row>
    <row r="4051" spans="1:2" x14ac:dyDescent="0.25">
      <c r="A4051" s="62">
        <v>30201502</v>
      </c>
      <c r="B4051" s="63" t="s">
        <v>7036</v>
      </c>
    </row>
    <row r="4052" spans="1:2" x14ac:dyDescent="0.25">
      <c r="A4052" s="62">
        <v>30201601</v>
      </c>
      <c r="B4052" s="63" t="s">
        <v>2060</v>
      </c>
    </row>
    <row r="4053" spans="1:2" x14ac:dyDescent="0.25">
      <c r="A4053" s="62">
        <v>30201602</v>
      </c>
      <c r="B4053" s="63" t="s">
        <v>15091</v>
      </c>
    </row>
    <row r="4054" spans="1:2" x14ac:dyDescent="0.25">
      <c r="A4054" s="62">
        <v>30201603</v>
      </c>
      <c r="B4054" s="63" t="s">
        <v>6802</v>
      </c>
    </row>
    <row r="4055" spans="1:2" x14ac:dyDescent="0.25">
      <c r="A4055" s="62">
        <v>30201604</v>
      </c>
      <c r="B4055" s="63" t="s">
        <v>17589</v>
      </c>
    </row>
    <row r="4056" spans="1:2" x14ac:dyDescent="0.25">
      <c r="A4056" s="62">
        <v>30201605</v>
      </c>
      <c r="B4056" s="63" t="s">
        <v>7595</v>
      </c>
    </row>
    <row r="4057" spans="1:2" x14ac:dyDescent="0.25">
      <c r="A4057" s="62">
        <v>30201606</v>
      </c>
      <c r="B4057" s="63" t="s">
        <v>11097</v>
      </c>
    </row>
    <row r="4058" spans="1:2" x14ac:dyDescent="0.25">
      <c r="A4058" s="62">
        <v>30201701</v>
      </c>
      <c r="B4058" s="63" t="s">
        <v>13076</v>
      </c>
    </row>
    <row r="4059" spans="1:2" x14ac:dyDescent="0.25">
      <c r="A4059" s="62">
        <v>30201702</v>
      </c>
      <c r="B4059" s="63" t="s">
        <v>12852</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15596</v>
      </c>
    </row>
    <row r="4064" spans="1:2" x14ac:dyDescent="0.25">
      <c r="A4064" s="62">
        <v>30201707</v>
      </c>
      <c r="B4064" s="63" t="s">
        <v>4076</v>
      </c>
    </row>
    <row r="4065" spans="1:2" x14ac:dyDescent="0.25">
      <c r="A4065" s="62">
        <v>30201708</v>
      </c>
      <c r="B4065" s="63" t="s">
        <v>12072</v>
      </c>
    </row>
    <row r="4066" spans="1:2" x14ac:dyDescent="0.25">
      <c r="A4066" s="62">
        <v>30201710</v>
      </c>
      <c r="B4066" s="63" t="s">
        <v>12666</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14973</v>
      </c>
    </row>
    <row r="4074" spans="1:2" x14ac:dyDescent="0.25">
      <c r="A4074" s="62">
        <v>30201903</v>
      </c>
      <c r="B4074" s="63" t="s">
        <v>2869</v>
      </c>
    </row>
    <row r="4075" spans="1:2" x14ac:dyDescent="0.25">
      <c r="A4075" s="62">
        <v>30201904</v>
      </c>
      <c r="B4075" s="63" t="s">
        <v>18589</v>
      </c>
    </row>
    <row r="4076" spans="1:2" x14ac:dyDescent="0.25">
      <c r="A4076" s="62">
        <v>30221001</v>
      </c>
      <c r="B4076" s="63" t="s">
        <v>6468</v>
      </c>
    </row>
    <row r="4077" spans="1:2" x14ac:dyDescent="0.25">
      <c r="A4077" s="62">
        <v>30221002</v>
      </c>
      <c r="B4077" s="63" t="s">
        <v>9772</v>
      </c>
    </row>
    <row r="4078" spans="1:2" x14ac:dyDescent="0.25">
      <c r="A4078" s="62">
        <v>30221003</v>
      </c>
      <c r="B4078" s="63" t="s">
        <v>7106</v>
      </c>
    </row>
    <row r="4079" spans="1:2" x14ac:dyDescent="0.25">
      <c r="A4079" s="62">
        <v>30221004</v>
      </c>
      <c r="B4079" s="63" t="s">
        <v>14621</v>
      </c>
    </row>
    <row r="4080" spans="1:2" x14ac:dyDescent="0.25">
      <c r="A4080" s="62">
        <v>30221005</v>
      </c>
      <c r="B4080" s="63" t="s">
        <v>17166</v>
      </c>
    </row>
    <row r="4081" spans="1:2" x14ac:dyDescent="0.25">
      <c r="A4081" s="62">
        <v>30221006</v>
      </c>
      <c r="B4081" s="63" t="s">
        <v>16411</v>
      </c>
    </row>
    <row r="4082" spans="1:2" x14ac:dyDescent="0.25">
      <c r="A4082" s="62">
        <v>30221007</v>
      </c>
      <c r="B4082" s="63" t="s">
        <v>4277</v>
      </c>
    </row>
    <row r="4083" spans="1:2" x14ac:dyDescent="0.25">
      <c r="A4083" s="62">
        <v>30221009</v>
      </c>
      <c r="B4083" s="63" t="s">
        <v>16061</v>
      </c>
    </row>
    <row r="4084" spans="1:2" x14ac:dyDescent="0.25">
      <c r="A4084" s="62">
        <v>30221010</v>
      </c>
      <c r="B4084" s="63" t="s">
        <v>1558</v>
      </c>
    </row>
    <row r="4085" spans="1:2" x14ac:dyDescent="0.25">
      <c r="A4085" s="62">
        <v>30221011</v>
      </c>
      <c r="B4085" s="63" t="s">
        <v>7610</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10549</v>
      </c>
    </row>
    <row r="4094" spans="1:2" x14ac:dyDescent="0.25">
      <c r="A4094" s="62">
        <v>30222006</v>
      </c>
      <c r="B4094" s="63" t="s">
        <v>1743</v>
      </c>
    </row>
    <row r="4095" spans="1:2" x14ac:dyDescent="0.25">
      <c r="A4095" s="62">
        <v>30222007</v>
      </c>
      <c r="B4095" s="63" t="s">
        <v>10492</v>
      </c>
    </row>
    <row r="4096" spans="1:2" x14ac:dyDescent="0.25">
      <c r="A4096" s="62">
        <v>30222008</v>
      </c>
      <c r="B4096" s="63" t="s">
        <v>7614</v>
      </c>
    </row>
    <row r="4097" spans="1:2" x14ac:dyDescent="0.25">
      <c r="A4097" s="62">
        <v>30222009</v>
      </c>
      <c r="B4097" s="63" t="s">
        <v>9869</v>
      </c>
    </row>
    <row r="4098" spans="1:2" x14ac:dyDescent="0.25">
      <c r="A4098" s="62">
        <v>30222010</v>
      </c>
      <c r="B4098" s="63" t="s">
        <v>3469</v>
      </c>
    </row>
    <row r="4099" spans="1:2" x14ac:dyDescent="0.25">
      <c r="A4099" s="62">
        <v>30222011</v>
      </c>
      <c r="B4099" s="63" t="s">
        <v>5698</v>
      </c>
    </row>
    <row r="4100" spans="1:2" x14ac:dyDescent="0.25">
      <c r="A4100" s="62">
        <v>30222012</v>
      </c>
      <c r="B4100" s="63" t="s">
        <v>10507</v>
      </c>
    </row>
    <row r="4101" spans="1:2" x14ac:dyDescent="0.25">
      <c r="A4101" s="62">
        <v>30222013</v>
      </c>
      <c r="B4101" s="63" t="s">
        <v>12772</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12454</v>
      </c>
    </row>
    <row r="4108" spans="1:2" x14ac:dyDescent="0.25">
      <c r="A4108" s="62">
        <v>30222020</v>
      </c>
      <c r="B4108" s="63" t="s">
        <v>644</v>
      </c>
    </row>
    <row r="4109" spans="1:2" x14ac:dyDescent="0.25">
      <c r="A4109" s="62">
        <v>30222021</v>
      </c>
      <c r="B4109" s="63" t="s">
        <v>16280</v>
      </c>
    </row>
    <row r="4110" spans="1:2" x14ac:dyDescent="0.25">
      <c r="A4110" s="62">
        <v>30222022</v>
      </c>
      <c r="B4110" s="63" t="s">
        <v>8788</v>
      </c>
    </row>
    <row r="4111" spans="1:2" x14ac:dyDescent="0.25">
      <c r="A4111" s="62">
        <v>30222023</v>
      </c>
      <c r="B4111" s="63" t="s">
        <v>18571</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7896</v>
      </c>
    </row>
    <row r="4117" spans="1:2" x14ac:dyDescent="0.25">
      <c r="A4117" s="62">
        <v>30222029</v>
      </c>
      <c r="B4117" s="63" t="s">
        <v>7885</v>
      </c>
    </row>
    <row r="4118" spans="1:2" x14ac:dyDescent="0.25">
      <c r="A4118" s="62">
        <v>30222030</v>
      </c>
      <c r="B4118" s="63" t="s">
        <v>16020</v>
      </c>
    </row>
    <row r="4119" spans="1:2" x14ac:dyDescent="0.25">
      <c r="A4119" s="62">
        <v>30222031</v>
      </c>
      <c r="B4119" s="63" t="s">
        <v>6319</v>
      </c>
    </row>
    <row r="4120" spans="1:2" x14ac:dyDescent="0.25">
      <c r="A4120" s="62">
        <v>30222032</v>
      </c>
      <c r="B4120" s="63" t="s">
        <v>18372</v>
      </c>
    </row>
    <row r="4121" spans="1:2" x14ac:dyDescent="0.25">
      <c r="A4121" s="62">
        <v>30222033</v>
      </c>
      <c r="B4121" s="63" t="s">
        <v>4452</v>
      </c>
    </row>
    <row r="4122" spans="1:2" x14ac:dyDescent="0.25">
      <c r="A4122" s="62">
        <v>30222034</v>
      </c>
      <c r="B4122" s="63" t="s">
        <v>18011</v>
      </c>
    </row>
    <row r="4123" spans="1:2" x14ac:dyDescent="0.25">
      <c r="A4123" s="62">
        <v>30222035</v>
      </c>
      <c r="B4123" s="63" t="s">
        <v>11519</v>
      </c>
    </row>
    <row r="4124" spans="1:2" x14ac:dyDescent="0.25">
      <c r="A4124" s="62">
        <v>30222036</v>
      </c>
      <c r="B4124" s="63" t="s">
        <v>12668</v>
      </c>
    </row>
    <row r="4125" spans="1:2" x14ac:dyDescent="0.25">
      <c r="A4125" s="62">
        <v>30222037</v>
      </c>
      <c r="B4125" s="63" t="s">
        <v>17704</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14259</v>
      </c>
    </row>
    <row r="4131" spans="1:2" x14ac:dyDescent="0.25">
      <c r="A4131" s="62">
        <v>30222043</v>
      </c>
      <c r="B4131" s="63" t="s">
        <v>14267</v>
      </c>
    </row>
    <row r="4132" spans="1:2" x14ac:dyDescent="0.25">
      <c r="A4132" s="62">
        <v>30222044</v>
      </c>
      <c r="B4132" s="63" t="s">
        <v>9823</v>
      </c>
    </row>
    <row r="4133" spans="1:2" x14ac:dyDescent="0.25">
      <c r="A4133" s="62">
        <v>30222045</v>
      </c>
      <c r="B4133" s="63" t="s">
        <v>4572</v>
      </c>
    </row>
    <row r="4134" spans="1:2" x14ac:dyDescent="0.25">
      <c r="A4134" s="62">
        <v>30222046</v>
      </c>
      <c r="B4134" s="63" t="s">
        <v>17743</v>
      </c>
    </row>
    <row r="4135" spans="1:2" x14ac:dyDescent="0.25">
      <c r="A4135" s="62">
        <v>30222047</v>
      </c>
      <c r="B4135" s="63" t="s">
        <v>3109</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14327</v>
      </c>
    </row>
    <row r="4140" spans="1:2" x14ac:dyDescent="0.25">
      <c r="A4140" s="62">
        <v>30222052</v>
      </c>
      <c r="B4140" s="63" t="s">
        <v>11737</v>
      </c>
    </row>
    <row r="4141" spans="1:2" x14ac:dyDescent="0.25">
      <c r="A4141" s="62">
        <v>30222053</v>
      </c>
      <c r="B4141" s="63" t="s">
        <v>10673</v>
      </c>
    </row>
    <row r="4142" spans="1:2" x14ac:dyDescent="0.25">
      <c r="A4142" s="62">
        <v>30222054</v>
      </c>
      <c r="B4142" s="63" t="s">
        <v>10666</v>
      </c>
    </row>
    <row r="4143" spans="1:2" x14ac:dyDescent="0.25">
      <c r="A4143" s="62">
        <v>30222055</v>
      </c>
      <c r="B4143" s="63" t="s">
        <v>14045</v>
      </c>
    </row>
    <row r="4144" spans="1:2" x14ac:dyDescent="0.25">
      <c r="A4144" s="62">
        <v>30222056</v>
      </c>
      <c r="B4144" s="63" t="s">
        <v>14712</v>
      </c>
    </row>
    <row r="4145" spans="1:2" x14ac:dyDescent="0.25">
      <c r="A4145" s="62">
        <v>30222057</v>
      </c>
      <c r="B4145" s="63" t="s">
        <v>10168</v>
      </c>
    </row>
    <row r="4146" spans="1:2" x14ac:dyDescent="0.25">
      <c r="A4146" s="62">
        <v>30222058</v>
      </c>
      <c r="B4146" s="63" t="s">
        <v>12508</v>
      </c>
    </row>
    <row r="4147" spans="1:2" x14ac:dyDescent="0.25">
      <c r="A4147" s="62">
        <v>30222059</v>
      </c>
      <c r="B4147" s="63" t="s">
        <v>5071</v>
      </c>
    </row>
    <row r="4148" spans="1:2" x14ac:dyDescent="0.25">
      <c r="A4148" s="62">
        <v>30222060</v>
      </c>
      <c r="B4148" s="63" t="s">
        <v>15011</v>
      </c>
    </row>
    <row r="4149" spans="1:2" x14ac:dyDescent="0.25">
      <c r="A4149" s="62">
        <v>30222061</v>
      </c>
      <c r="B4149" s="63" t="s">
        <v>18670</v>
      </c>
    </row>
    <row r="4150" spans="1:2" x14ac:dyDescent="0.25">
      <c r="A4150" s="62">
        <v>30222063</v>
      </c>
      <c r="B4150" s="63" t="s">
        <v>5907</v>
      </c>
    </row>
    <row r="4151" spans="1:2" x14ac:dyDescent="0.25">
      <c r="A4151" s="62">
        <v>30222101</v>
      </c>
      <c r="B4151" s="63" t="s">
        <v>10627</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12861</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9874</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11739</v>
      </c>
    </row>
    <row r="4166" spans="1:2" x14ac:dyDescent="0.25">
      <c r="A4166" s="62">
        <v>30222116</v>
      </c>
      <c r="B4166" s="63" t="s">
        <v>5305</v>
      </c>
    </row>
    <row r="4167" spans="1:2" x14ac:dyDescent="0.25">
      <c r="A4167" s="62">
        <v>30222201</v>
      </c>
      <c r="B4167" s="63" t="s">
        <v>13115</v>
      </c>
    </row>
    <row r="4168" spans="1:2" x14ac:dyDescent="0.25">
      <c r="A4168" s="62">
        <v>30222202</v>
      </c>
      <c r="B4168" s="63" t="s">
        <v>18685</v>
      </c>
    </row>
    <row r="4169" spans="1:2" x14ac:dyDescent="0.25">
      <c r="A4169" s="62">
        <v>30222203</v>
      </c>
      <c r="B4169" s="63" t="s">
        <v>17351</v>
      </c>
    </row>
    <row r="4170" spans="1:2" x14ac:dyDescent="0.25">
      <c r="A4170" s="62">
        <v>30222204</v>
      </c>
      <c r="B4170" s="63" t="s">
        <v>11112</v>
      </c>
    </row>
    <row r="4171" spans="1:2" x14ac:dyDescent="0.25">
      <c r="A4171" s="62">
        <v>30222205</v>
      </c>
      <c r="B4171" s="63" t="s">
        <v>10839</v>
      </c>
    </row>
    <row r="4172" spans="1:2" x14ac:dyDescent="0.25">
      <c r="A4172" s="62">
        <v>30222206</v>
      </c>
      <c r="B4172" s="63" t="s">
        <v>14619</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11184</v>
      </c>
    </row>
    <row r="4179" spans="1:2" x14ac:dyDescent="0.25">
      <c r="A4179" s="62">
        <v>30222305</v>
      </c>
      <c r="B4179" s="63" t="s">
        <v>4361</v>
      </c>
    </row>
    <row r="4180" spans="1:2" x14ac:dyDescent="0.25">
      <c r="A4180" s="62">
        <v>30222306</v>
      </c>
      <c r="B4180" s="63" t="s">
        <v>12016</v>
      </c>
    </row>
    <row r="4181" spans="1:2" x14ac:dyDescent="0.25">
      <c r="A4181" s="62">
        <v>30222307</v>
      </c>
      <c r="B4181" s="63" t="s">
        <v>15839</v>
      </c>
    </row>
    <row r="4182" spans="1:2" x14ac:dyDescent="0.25">
      <c r="A4182" s="62">
        <v>30222308</v>
      </c>
      <c r="B4182" s="63" t="s">
        <v>2528</v>
      </c>
    </row>
    <row r="4183" spans="1:2" x14ac:dyDescent="0.25">
      <c r="A4183" s="62">
        <v>30222309</v>
      </c>
      <c r="B4183" s="63" t="s">
        <v>10032</v>
      </c>
    </row>
    <row r="4184" spans="1:2" x14ac:dyDescent="0.25">
      <c r="A4184" s="62">
        <v>30222401</v>
      </c>
      <c r="B4184" s="63" t="s">
        <v>7164</v>
      </c>
    </row>
    <row r="4185" spans="1:2" x14ac:dyDescent="0.25">
      <c r="A4185" s="62">
        <v>30222402</v>
      </c>
      <c r="B4185" s="63" t="s">
        <v>13245</v>
      </c>
    </row>
    <row r="4186" spans="1:2" x14ac:dyDescent="0.25">
      <c r="A4186" s="62">
        <v>30222403</v>
      </c>
      <c r="B4186" s="63" t="s">
        <v>13483</v>
      </c>
    </row>
    <row r="4187" spans="1:2" x14ac:dyDescent="0.25">
      <c r="A4187" s="62">
        <v>30222404</v>
      </c>
      <c r="B4187" s="63" t="s">
        <v>9918</v>
      </c>
    </row>
    <row r="4188" spans="1:2" x14ac:dyDescent="0.25">
      <c r="A4188" s="62">
        <v>30222405</v>
      </c>
      <c r="B4188" s="63" t="s">
        <v>1030</v>
      </c>
    </row>
    <row r="4189" spans="1:2" x14ac:dyDescent="0.25">
      <c r="A4189" s="62">
        <v>30222406</v>
      </c>
      <c r="B4189" s="63" t="s">
        <v>11357</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14940</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14112</v>
      </c>
    </row>
    <row r="4198" spans="1:2" x14ac:dyDescent="0.25">
      <c r="A4198" s="62">
        <v>30222506</v>
      </c>
      <c r="B4198" s="63" t="s">
        <v>8965</v>
      </c>
    </row>
    <row r="4199" spans="1:2" x14ac:dyDescent="0.25">
      <c r="A4199" s="62">
        <v>30222507</v>
      </c>
      <c r="B4199" s="63" t="s">
        <v>8101</v>
      </c>
    </row>
    <row r="4200" spans="1:2" x14ac:dyDescent="0.25">
      <c r="A4200" s="62">
        <v>30222601</v>
      </c>
      <c r="B4200" s="63" t="s">
        <v>14723</v>
      </c>
    </row>
    <row r="4201" spans="1:2" x14ac:dyDescent="0.25">
      <c r="A4201" s="62">
        <v>30222602</v>
      </c>
      <c r="B4201" s="63" t="s">
        <v>17469</v>
      </c>
    </row>
    <row r="4202" spans="1:2" x14ac:dyDescent="0.25">
      <c r="A4202" s="62">
        <v>30222603</v>
      </c>
      <c r="B4202" s="63" t="s">
        <v>2705</v>
      </c>
    </row>
    <row r="4203" spans="1:2" x14ac:dyDescent="0.25">
      <c r="A4203" s="62">
        <v>30222604</v>
      </c>
      <c r="B4203" s="63" t="s">
        <v>8121</v>
      </c>
    </row>
    <row r="4204" spans="1:2" x14ac:dyDescent="0.25">
      <c r="A4204" s="62">
        <v>30222605</v>
      </c>
      <c r="B4204" s="63" t="s">
        <v>14254</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7142</v>
      </c>
    </row>
    <row r="4214" spans="1:2" x14ac:dyDescent="0.25">
      <c r="A4214" s="62">
        <v>30222901</v>
      </c>
      <c r="B4214" s="63" t="s">
        <v>11339</v>
      </c>
    </row>
    <row r="4215" spans="1:2" x14ac:dyDescent="0.25">
      <c r="A4215" s="62">
        <v>30222902</v>
      </c>
      <c r="B4215" s="63" t="s">
        <v>16869</v>
      </c>
    </row>
    <row r="4216" spans="1:2" x14ac:dyDescent="0.25">
      <c r="A4216" s="62">
        <v>30222903</v>
      </c>
      <c r="B4216" s="63" t="s">
        <v>7054</v>
      </c>
    </row>
    <row r="4217" spans="1:2" x14ac:dyDescent="0.25">
      <c r="A4217" s="62">
        <v>30222904</v>
      </c>
      <c r="B4217" s="63" t="s">
        <v>13720</v>
      </c>
    </row>
    <row r="4218" spans="1:2" x14ac:dyDescent="0.25">
      <c r="A4218" s="62">
        <v>30223001</v>
      </c>
      <c r="B4218" s="63" t="s">
        <v>6151</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6621</v>
      </c>
    </row>
    <row r="4225" spans="1:2" x14ac:dyDescent="0.25">
      <c r="A4225" s="62">
        <v>31101505</v>
      </c>
      <c r="B4225" s="63" t="s">
        <v>17758</v>
      </c>
    </row>
    <row r="4226" spans="1:2" x14ac:dyDescent="0.25">
      <c r="A4226" s="62">
        <v>31101506</v>
      </c>
      <c r="B4226" s="63" t="s">
        <v>11896</v>
      </c>
    </row>
    <row r="4227" spans="1:2" x14ac:dyDescent="0.25">
      <c r="A4227" s="62">
        <v>31101507</v>
      </c>
      <c r="B4227" s="63" t="s">
        <v>15110</v>
      </c>
    </row>
    <row r="4228" spans="1:2" x14ac:dyDescent="0.25">
      <c r="A4228" s="62">
        <v>31101508</v>
      </c>
      <c r="B4228" s="63" t="s">
        <v>10639</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6072</v>
      </c>
    </row>
    <row r="4234" spans="1:2" x14ac:dyDescent="0.25">
      <c r="A4234" s="62">
        <v>31101514</v>
      </c>
      <c r="B4234" s="63" t="s">
        <v>9060</v>
      </c>
    </row>
    <row r="4235" spans="1:2" x14ac:dyDescent="0.25">
      <c r="A4235" s="62">
        <v>31101515</v>
      </c>
      <c r="B4235" s="63" t="s">
        <v>1064</v>
      </c>
    </row>
    <row r="4236" spans="1:2" x14ac:dyDescent="0.25">
      <c r="A4236" s="62">
        <v>31101516</v>
      </c>
      <c r="B4236" s="63" t="s">
        <v>16995</v>
      </c>
    </row>
    <row r="4237" spans="1:2" x14ac:dyDescent="0.25">
      <c r="A4237" s="62">
        <v>31101601</v>
      </c>
      <c r="B4237" s="63" t="s">
        <v>3620</v>
      </c>
    </row>
    <row r="4238" spans="1:2" x14ac:dyDescent="0.25">
      <c r="A4238" s="62">
        <v>31101602</v>
      </c>
      <c r="B4238" s="63" t="s">
        <v>364</v>
      </c>
    </row>
    <row r="4239" spans="1:2" x14ac:dyDescent="0.25">
      <c r="A4239" s="62">
        <v>31101603</v>
      </c>
      <c r="B4239" s="63" t="s">
        <v>17011</v>
      </c>
    </row>
    <row r="4240" spans="1:2" x14ac:dyDescent="0.25">
      <c r="A4240" s="62">
        <v>31101604</v>
      </c>
      <c r="B4240" s="63" t="s">
        <v>18421</v>
      </c>
    </row>
    <row r="4241" spans="1:2" x14ac:dyDescent="0.25">
      <c r="A4241" s="62">
        <v>31101605</v>
      </c>
      <c r="B4241" s="63" t="s">
        <v>12788</v>
      </c>
    </row>
    <row r="4242" spans="1:2" x14ac:dyDescent="0.25">
      <c r="A4242" s="62">
        <v>31101606</v>
      </c>
      <c r="B4242" s="63" t="s">
        <v>5700</v>
      </c>
    </row>
    <row r="4243" spans="1:2" x14ac:dyDescent="0.25">
      <c r="A4243" s="62">
        <v>31101607</v>
      </c>
      <c r="B4243" s="63" t="s">
        <v>8971</v>
      </c>
    </row>
    <row r="4244" spans="1:2" x14ac:dyDescent="0.25">
      <c r="A4244" s="62">
        <v>31101608</v>
      </c>
      <c r="B4244" s="63" t="s">
        <v>11799</v>
      </c>
    </row>
    <row r="4245" spans="1:2" x14ac:dyDescent="0.25">
      <c r="A4245" s="62">
        <v>31101609</v>
      </c>
      <c r="B4245" s="63" t="s">
        <v>11534</v>
      </c>
    </row>
    <row r="4246" spans="1:2" x14ac:dyDescent="0.25">
      <c r="A4246" s="62">
        <v>31101610</v>
      </c>
      <c r="B4246" s="63" t="s">
        <v>3366</v>
      </c>
    </row>
    <row r="4247" spans="1:2" x14ac:dyDescent="0.25">
      <c r="A4247" s="62">
        <v>31101611</v>
      </c>
      <c r="B4247" s="63" t="s">
        <v>7226</v>
      </c>
    </row>
    <row r="4248" spans="1:2" x14ac:dyDescent="0.25">
      <c r="A4248" s="62">
        <v>31101612</v>
      </c>
      <c r="B4248" s="63" t="s">
        <v>16799</v>
      </c>
    </row>
    <row r="4249" spans="1:2" x14ac:dyDescent="0.25">
      <c r="A4249" s="62">
        <v>31101613</v>
      </c>
      <c r="B4249" s="63" t="s">
        <v>12326</v>
      </c>
    </row>
    <row r="4250" spans="1:2" x14ac:dyDescent="0.25">
      <c r="A4250" s="62">
        <v>31101614</v>
      </c>
      <c r="B4250" s="63" t="s">
        <v>18707</v>
      </c>
    </row>
    <row r="4251" spans="1:2" x14ac:dyDescent="0.25">
      <c r="A4251" s="62">
        <v>31101615</v>
      </c>
      <c r="B4251" s="63" t="s">
        <v>10360</v>
      </c>
    </row>
    <row r="4252" spans="1:2" x14ac:dyDescent="0.25">
      <c r="A4252" s="62">
        <v>31101616</v>
      </c>
      <c r="B4252" s="63" t="s">
        <v>17424</v>
      </c>
    </row>
    <row r="4253" spans="1:2" x14ac:dyDescent="0.25">
      <c r="A4253" s="62">
        <v>31101701</v>
      </c>
      <c r="B4253" s="63" t="s">
        <v>18182</v>
      </c>
    </row>
    <row r="4254" spans="1:2" x14ac:dyDescent="0.25">
      <c r="A4254" s="62">
        <v>31101702</v>
      </c>
      <c r="B4254" s="63" t="s">
        <v>14764</v>
      </c>
    </row>
    <row r="4255" spans="1:2" x14ac:dyDescent="0.25">
      <c r="A4255" s="62">
        <v>31101703</v>
      </c>
      <c r="B4255" s="63" t="s">
        <v>11228</v>
      </c>
    </row>
    <row r="4256" spans="1:2" x14ac:dyDescent="0.25">
      <c r="A4256" s="62">
        <v>31101704</v>
      </c>
      <c r="B4256" s="63" t="s">
        <v>15554</v>
      </c>
    </row>
    <row r="4257" spans="1:2" x14ac:dyDescent="0.25">
      <c r="A4257" s="62">
        <v>31101705</v>
      </c>
      <c r="B4257" s="63" t="s">
        <v>3396</v>
      </c>
    </row>
    <row r="4258" spans="1:2" x14ac:dyDescent="0.25">
      <c r="A4258" s="62">
        <v>31101706</v>
      </c>
      <c r="B4258" s="63" t="s">
        <v>17164</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15077</v>
      </c>
    </row>
    <row r="4264" spans="1:2" x14ac:dyDescent="0.25">
      <c r="A4264" s="62">
        <v>31101712</v>
      </c>
      <c r="B4264" s="63" t="s">
        <v>10034</v>
      </c>
    </row>
    <row r="4265" spans="1:2" x14ac:dyDescent="0.25">
      <c r="A4265" s="62">
        <v>31101713</v>
      </c>
      <c r="B4265" s="63" t="s">
        <v>7690</v>
      </c>
    </row>
    <row r="4266" spans="1:2" x14ac:dyDescent="0.25">
      <c r="A4266" s="62">
        <v>31101714</v>
      </c>
      <c r="B4266" s="63" t="s">
        <v>5025</v>
      </c>
    </row>
    <row r="4267" spans="1:2" x14ac:dyDescent="0.25">
      <c r="A4267" s="62">
        <v>31101715</v>
      </c>
      <c r="B4267" s="63" t="s">
        <v>4237</v>
      </c>
    </row>
    <row r="4268" spans="1:2" x14ac:dyDescent="0.25">
      <c r="A4268" s="62">
        <v>31101716</v>
      </c>
      <c r="B4268" s="63" t="s">
        <v>9062</v>
      </c>
    </row>
    <row r="4269" spans="1:2" x14ac:dyDescent="0.25">
      <c r="A4269" s="62">
        <v>31101801</v>
      </c>
      <c r="B4269" s="63" t="s">
        <v>12780</v>
      </c>
    </row>
    <row r="4270" spans="1:2" x14ac:dyDescent="0.25">
      <c r="A4270" s="62">
        <v>31101802</v>
      </c>
      <c r="B4270" s="63" t="s">
        <v>6325</v>
      </c>
    </row>
    <row r="4271" spans="1:2" x14ac:dyDescent="0.25">
      <c r="A4271" s="62">
        <v>31101803</v>
      </c>
      <c r="B4271" s="63" t="s">
        <v>9922</v>
      </c>
    </row>
    <row r="4272" spans="1:2" x14ac:dyDescent="0.25">
      <c r="A4272" s="62">
        <v>31101804</v>
      </c>
      <c r="B4272" s="63" t="s">
        <v>11742</v>
      </c>
    </row>
    <row r="4273" spans="1:2" x14ac:dyDescent="0.25">
      <c r="A4273" s="62">
        <v>31101805</v>
      </c>
      <c r="B4273" s="63" t="s">
        <v>16881</v>
      </c>
    </row>
    <row r="4274" spans="1:2" x14ac:dyDescent="0.25">
      <c r="A4274" s="62">
        <v>31101806</v>
      </c>
      <c r="B4274" s="63" t="s">
        <v>14544</v>
      </c>
    </row>
    <row r="4275" spans="1:2" x14ac:dyDescent="0.25">
      <c r="A4275" s="62">
        <v>31101807</v>
      </c>
      <c r="B4275" s="63" t="s">
        <v>224</v>
      </c>
    </row>
    <row r="4276" spans="1:2" x14ac:dyDescent="0.25">
      <c r="A4276" s="62">
        <v>31101808</v>
      </c>
      <c r="B4276" s="63" t="s">
        <v>4281</v>
      </c>
    </row>
    <row r="4277" spans="1:2" x14ac:dyDescent="0.25">
      <c r="A4277" s="62">
        <v>31101809</v>
      </c>
      <c r="B4277" s="63" t="s">
        <v>14798</v>
      </c>
    </row>
    <row r="4278" spans="1:2" x14ac:dyDescent="0.25">
      <c r="A4278" s="62">
        <v>31101810</v>
      </c>
      <c r="B4278" s="63" t="s">
        <v>8596</v>
      </c>
    </row>
    <row r="4279" spans="1:2" x14ac:dyDescent="0.25">
      <c r="A4279" s="62">
        <v>31101811</v>
      </c>
      <c r="B4279" s="63" t="s">
        <v>13013</v>
      </c>
    </row>
    <row r="4280" spans="1:2" x14ac:dyDescent="0.25">
      <c r="A4280" s="62">
        <v>31101812</v>
      </c>
      <c r="B4280" s="63" t="s">
        <v>8738</v>
      </c>
    </row>
    <row r="4281" spans="1:2" x14ac:dyDescent="0.25">
      <c r="A4281" s="62">
        <v>31101813</v>
      </c>
      <c r="B4281" s="63" t="s">
        <v>7506</v>
      </c>
    </row>
    <row r="4282" spans="1:2" x14ac:dyDescent="0.25">
      <c r="A4282" s="62">
        <v>31101814</v>
      </c>
      <c r="B4282" s="63" t="s">
        <v>17872</v>
      </c>
    </row>
    <row r="4283" spans="1:2" x14ac:dyDescent="0.25">
      <c r="A4283" s="62">
        <v>31101815</v>
      </c>
      <c r="B4283" s="63" t="s">
        <v>13601</v>
      </c>
    </row>
    <row r="4284" spans="1:2" x14ac:dyDescent="0.25">
      <c r="A4284" s="62">
        <v>31101816</v>
      </c>
      <c r="B4284" s="63" t="s">
        <v>11344</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13304</v>
      </c>
    </row>
    <row r="4289" spans="1:2" x14ac:dyDescent="0.25">
      <c r="A4289" s="62">
        <v>31101905</v>
      </c>
      <c r="B4289" s="63" t="s">
        <v>959</v>
      </c>
    </row>
    <row r="4290" spans="1:2" x14ac:dyDescent="0.25">
      <c r="A4290" s="62">
        <v>31101906</v>
      </c>
      <c r="B4290" s="63" t="s">
        <v>8689</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13265</v>
      </c>
    </row>
    <row r="4295" spans="1:2" x14ac:dyDescent="0.25">
      <c r="A4295" s="62">
        <v>31101911</v>
      </c>
      <c r="B4295" s="63" t="s">
        <v>10410</v>
      </c>
    </row>
    <row r="4296" spans="1:2" x14ac:dyDescent="0.25">
      <c r="A4296" s="62">
        <v>31101912</v>
      </c>
      <c r="B4296" s="63" t="s">
        <v>11088</v>
      </c>
    </row>
    <row r="4297" spans="1:2" x14ac:dyDescent="0.25">
      <c r="A4297" s="62">
        <v>31102001</v>
      </c>
      <c r="B4297" s="63" t="s">
        <v>5412</v>
      </c>
    </row>
    <row r="4298" spans="1:2" x14ac:dyDescent="0.25">
      <c r="A4298" s="62">
        <v>31102002</v>
      </c>
      <c r="B4298" s="63" t="s">
        <v>8166</v>
      </c>
    </row>
    <row r="4299" spans="1:2" x14ac:dyDescent="0.25">
      <c r="A4299" s="62">
        <v>31102003</v>
      </c>
      <c r="B4299" s="63" t="s">
        <v>16158</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13165</v>
      </c>
    </row>
    <row r="4306" spans="1:2" x14ac:dyDescent="0.25">
      <c r="A4306" s="62">
        <v>31102010</v>
      </c>
      <c r="B4306" s="63" t="s">
        <v>1601</v>
      </c>
    </row>
    <row r="4307" spans="1:2" x14ac:dyDescent="0.25">
      <c r="A4307" s="62">
        <v>31102011</v>
      </c>
      <c r="B4307" s="63" t="s">
        <v>14529</v>
      </c>
    </row>
    <row r="4308" spans="1:2" x14ac:dyDescent="0.25">
      <c r="A4308" s="62">
        <v>31102012</v>
      </c>
      <c r="B4308" s="63" t="s">
        <v>13060</v>
      </c>
    </row>
    <row r="4309" spans="1:2" x14ac:dyDescent="0.25">
      <c r="A4309" s="62">
        <v>31102013</v>
      </c>
      <c r="B4309" s="63" t="s">
        <v>5336</v>
      </c>
    </row>
    <row r="4310" spans="1:2" x14ac:dyDescent="0.25">
      <c r="A4310" s="62">
        <v>31102014</v>
      </c>
      <c r="B4310" s="63" t="s">
        <v>7695</v>
      </c>
    </row>
    <row r="4311" spans="1:2" x14ac:dyDescent="0.25">
      <c r="A4311" s="62">
        <v>31102015</v>
      </c>
      <c r="B4311" s="63" t="s">
        <v>18594</v>
      </c>
    </row>
    <row r="4312" spans="1:2" x14ac:dyDescent="0.25">
      <c r="A4312" s="62">
        <v>31102016</v>
      </c>
      <c r="B4312" s="63" t="s">
        <v>3591</v>
      </c>
    </row>
    <row r="4313" spans="1:2" x14ac:dyDescent="0.25">
      <c r="A4313" s="62">
        <v>31102101</v>
      </c>
      <c r="B4313" s="63" t="s">
        <v>5075</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14129</v>
      </c>
    </row>
    <row r="4321" spans="1:2" x14ac:dyDescent="0.25">
      <c r="A4321" s="62">
        <v>31102109</v>
      </c>
      <c r="B4321" s="63" t="s">
        <v>432</v>
      </c>
    </row>
    <row r="4322" spans="1:2" x14ac:dyDescent="0.25">
      <c r="A4322" s="62">
        <v>31102110</v>
      </c>
      <c r="B4322" s="63" t="s">
        <v>17135</v>
      </c>
    </row>
    <row r="4323" spans="1:2" x14ac:dyDescent="0.25">
      <c r="A4323" s="62">
        <v>31102111</v>
      </c>
      <c r="B4323" s="63" t="s">
        <v>11942</v>
      </c>
    </row>
    <row r="4324" spans="1:2" x14ac:dyDescent="0.25">
      <c r="A4324" s="62">
        <v>31102112</v>
      </c>
      <c r="B4324" s="63" t="s">
        <v>8543</v>
      </c>
    </row>
    <row r="4325" spans="1:2" x14ac:dyDescent="0.25">
      <c r="A4325" s="62">
        <v>31102113</v>
      </c>
      <c r="B4325" s="63" t="s">
        <v>17804</v>
      </c>
    </row>
    <row r="4326" spans="1:2" x14ac:dyDescent="0.25">
      <c r="A4326" s="62">
        <v>31102114</v>
      </c>
      <c r="B4326" s="63" t="s">
        <v>12150</v>
      </c>
    </row>
    <row r="4327" spans="1:2" x14ac:dyDescent="0.25">
      <c r="A4327" s="62">
        <v>31102115</v>
      </c>
      <c r="B4327" s="63" t="s">
        <v>9764</v>
      </c>
    </row>
    <row r="4328" spans="1:2" x14ac:dyDescent="0.25">
      <c r="A4328" s="62">
        <v>31102116</v>
      </c>
      <c r="B4328" s="63" t="s">
        <v>15336</v>
      </c>
    </row>
    <row r="4329" spans="1:2" x14ac:dyDescent="0.25">
      <c r="A4329" s="62">
        <v>31102201</v>
      </c>
      <c r="B4329" s="63" t="s">
        <v>12184</v>
      </c>
    </row>
    <row r="4330" spans="1:2" x14ac:dyDescent="0.25">
      <c r="A4330" s="62">
        <v>31102202</v>
      </c>
      <c r="B4330" s="63" t="s">
        <v>12108</v>
      </c>
    </row>
    <row r="4331" spans="1:2" x14ac:dyDescent="0.25">
      <c r="A4331" s="62">
        <v>31102203</v>
      </c>
      <c r="B4331" s="63" t="s">
        <v>6115</v>
      </c>
    </row>
    <row r="4332" spans="1:2" x14ac:dyDescent="0.25">
      <c r="A4332" s="62">
        <v>31102204</v>
      </c>
      <c r="B4332" s="63" t="s">
        <v>18570</v>
      </c>
    </row>
    <row r="4333" spans="1:2" x14ac:dyDescent="0.25">
      <c r="A4333" s="62">
        <v>31102205</v>
      </c>
      <c r="B4333" s="63" t="s">
        <v>16723</v>
      </c>
    </row>
    <row r="4334" spans="1:2" x14ac:dyDescent="0.25">
      <c r="A4334" s="62">
        <v>31102206</v>
      </c>
      <c r="B4334" s="63" t="s">
        <v>1937</v>
      </c>
    </row>
    <row r="4335" spans="1:2" x14ac:dyDescent="0.25">
      <c r="A4335" s="62">
        <v>31102207</v>
      </c>
      <c r="B4335" s="63" t="s">
        <v>6128</v>
      </c>
    </row>
    <row r="4336" spans="1:2" x14ac:dyDescent="0.25">
      <c r="A4336" s="62">
        <v>31102208</v>
      </c>
      <c r="B4336" s="63" t="s">
        <v>9539</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6568</v>
      </c>
    </row>
    <row r="4342" spans="1:2" x14ac:dyDescent="0.25">
      <c r="A4342" s="62">
        <v>31102214</v>
      </c>
      <c r="B4342" s="63" t="s">
        <v>17668</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15513</v>
      </c>
    </row>
    <row r="4348" spans="1:2" x14ac:dyDescent="0.25">
      <c r="A4348" s="62">
        <v>31102304</v>
      </c>
      <c r="B4348" s="63" t="s">
        <v>14879</v>
      </c>
    </row>
    <row r="4349" spans="1:2" x14ac:dyDescent="0.25">
      <c r="A4349" s="62">
        <v>31102305</v>
      </c>
      <c r="B4349" s="63" t="s">
        <v>7827</v>
      </c>
    </row>
    <row r="4350" spans="1:2" x14ac:dyDescent="0.25">
      <c r="A4350" s="62">
        <v>31102306</v>
      </c>
      <c r="B4350" s="63" t="s">
        <v>1466</v>
      </c>
    </row>
    <row r="4351" spans="1:2" x14ac:dyDescent="0.25">
      <c r="A4351" s="62">
        <v>31102307</v>
      </c>
      <c r="B4351" s="63" t="s">
        <v>4883</v>
      </c>
    </row>
    <row r="4352" spans="1:2" x14ac:dyDescent="0.25">
      <c r="A4352" s="62">
        <v>31102308</v>
      </c>
      <c r="B4352" s="63" t="s">
        <v>7911</v>
      </c>
    </row>
    <row r="4353" spans="1:2" x14ac:dyDescent="0.25">
      <c r="A4353" s="62">
        <v>31102309</v>
      </c>
      <c r="B4353" s="63" t="s">
        <v>9696</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14205</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16943</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17036</v>
      </c>
    </row>
    <row r="4366" spans="1:2" x14ac:dyDescent="0.25">
      <c r="A4366" s="62">
        <v>31102406</v>
      </c>
      <c r="B4366" s="63" t="s">
        <v>14084</v>
      </c>
    </row>
    <row r="4367" spans="1:2" x14ac:dyDescent="0.25">
      <c r="A4367" s="62">
        <v>31102407</v>
      </c>
      <c r="B4367" s="63" t="s">
        <v>8317</v>
      </c>
    </row>
    <row r="4368" spans="1:2" x14ac:dyDescent="0.25">
      <c r="A4368" s="62">
        <v>31102408</v>
      </c>
      <c r="B4368" s="63" t="s">
        <v>17198</v>
      </c>
    </row>
    <row r="4369" spans="1:2" x14ac:dyDescent="0.25">
      <c r="A4369" s="62">
        <v>31102409</v>
      </c>
      <c r="B4369" s="63" t="s">
        <v>778</v>
      </c>
    </row>
    <row r="4370" spans="1:2" x14ac:dyDescent="0.25">
      <c r="A4370" s="62">
        <v>31102410</v>
      </c>
      <c r="B4370" s="63" t="s">
        <v>11943</v>
      </c>
    </row>
    <row r="4371" spans="1:2" x14ac:dyDescent="0.25">
      <c r="A4371" s="62">
        <v>31102411</v>
      </c>
      <c r="B4371" s="63" t="s">
        <v>6622</v>
      </c>
    </row>
    <row r="4372" spans="1:2" x14ac:dyDescent="0.25">
      <c r="A4372" s="62">
        <v>31102412</v>
      </c>
      <c r="B4372" s="63" t="s">
        <v>10772</v>
      </c>
    </row>
    <row r="4373" spans="1:2" x14ac:dyDescent="0.25">
      <c r="A4373" s="62">
        <v>31102413</v>
      </c>
      <c r="B4373" s="63" t="s">
        <v>18400</v>
      </c>
    </row>
    <row r="4374" spans="1:2" x14ac:dyDescent="0.25">
      <c r="A4374" s="62">
        <v>31102414</v>
      </c>
      <c r="B4374" s="63" t="s">
        <v>15150</v>
      </c>
    </row>
    <row r="4375" spans="1:2" x14ac:dyDescent="0.25">
      <c r="A4375" s="62">
        <v>31102415</v>
      </c>
      <c r="B4375" s="63" t="s">
        <v>9133</v>
      </c>
    </row>
    <row r="4376" spans="1:2" x14ac:dyDescent="0.25">
      <c r="A4376" s="62">
        <v>31102416</v>
      </c>
      <c r="B4376" s="63" t="s">
        <v>10672</v>
      </c>
    </row>
    <row r="4377" spans="1:2" x14ac:dyDescent="0.25">
      <c r="A4377" s="62">
        <v>31111501</v>
      </c>
      <c r="B4377" s="63" t="s">
        <v>12673</v>
      </c>
    </row>
    <row r="4378" spans="1:2" x14ac:dyDescent="0.25">
      <c r="A4378" s="62">
        <v>31111502</v>
      </c>
      <c r="B4378" s="63" t="s">
        <v>13118</v>
      </c>
    </row>
    <row r="4379" spans="1:2" x14ac:dyDescent="0.25">
      <c r="A4379" s="62">
        <v>31111503</v>
      </c>
      <c r="B4379" s="63" t="s">
        <v>17926</v>
      </c>
    </row>
    <row r="4380" spans="1:2" x14ac:dyDescent="0.25">
      <c r="A4380" s="62">
        <v>31111504</v>
      </c>
      <c r="B4380" s="63" t="s">
        <v>16680</v>
      </c>
    </row>
    <row r="4381" spans="1:2" x14ac:dyDescent="0.25">
      <c r="A4381" s="62">
        <v>31111505</v>
      </c>
      <c r="B4381" s="63" t="s">
        <v>11994</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13816</v>
      </c>
    </row>
    <row r="4391" spans="1:2" x14ac:dyDescent="0.25">
      <c r="A4391" s="62">
        <v>31111515</v>
      </c>
      <c r="B4391" s="63" t="s">
        <v>14258</v>
      </c>
    </row>
    <row r="4392" spans="1:2" x14ac:dyDescent="0.25">
      <c r="A4392" s="62">
        <v>31111516</v>
      </c>
      <c r="B4392" s="63" t="s">
        <v>17430</v>
      </c>
    </row>
    <row r="4393" spans="1:2" x14ac:dyDescent="0.25">
      <c r="A4393" s="62">
        <v>31111517</v>
      </c>
      <c r="B4393" s="63" t="s">
        <v>7875</v>
      </c>
    </row>
    <row r="4394" spans="1:2" x14ac:dyDescent="0.25">
      <c r="A4394" s="62">
        <v>31111601</v>
      </c>
      <c r="B4394" s="63" t="s">
        <v>15960</v>
      </c>
    </row>
    <row r="4395" spans="1:2" x14ac:dyDescent="0.25">
      <c r="A4395" s="62">
        <v>31111602</v>
      </c>
      <c r="B4395" s="63" t="s">
        <v>6261</v>
      </c>
    </row>
    <row r="4396" spans="1:2" x14ac:dyDescent="0.25">
      <c r="A4396" s="62">
        <v>31111603</v>
      </c>
      <c r="B4396" s="63" t="s">
        <v>12883</v>
      </c>
    </row>
    <row r="4397" spans="1:2" x14ac:dyDescent="0.25">
      <c r="A4397" s="62">
        <v>31111604</v>
      </c>
      <c r="B4397" s="63" t="s">
        <v>3544</v>
      </c>
    </row>
    <row r="4398" spans="1:2" x14ac:dyDescent="0.25">
      <c r="A4398" s="62">
        <v>31111605</v>
      </c>
      <c r="B4398" s="63" t="s">
        <v>10649</v>
      </c>
    </row>
    <row r="4399" spans="1:2" x14ac:dyDescent="0.25">
      <c r="A4399" s="62">
        <v>31111606</v>
      </c>
      <c r="B4399" s="63" t="s">
        <v>17681</v>
      </c>
    </row>
    <row r="4400" spans="1:2" x14ac:dyDescent="0.25">
      <c r="A4400" s="62">
        <v>31111607</v>
      </c>
      <c r="B4400" s="63" t="s">
        <v>10579</v>
      </c>
    </row>
    <row r="4401" spans="1:2" x14ac:dyDescent="0.25">
      <c r="A4401" s="62">
        <v>31111608</v>
      </c>
      <c r="B4401" s="63" t="s">
        <v>18272</v>
      </c>
    </row>
    <row r="4402" spans="1:2" x14ac:dyDescent="0.25">
      <c r="A4402" s="62">
        <v>31111609</v>
      </c>
      <c r="B4402" s="63" t="s">
        <v>16545</v>
      </c>
    </row>
    <row r="4403" spans="1:2" x14ac:dyDescent="0.25">
      <c r="A4403" s="62">
        <v>31111610</v>
      </c>
      <c r="B4403" s="63" t="s">
        <v>2497</v>
      </c>
    </row>
    <row r="4404" spans="1:2" x14ac:dyDescent="0.25">
      <c r="A4404" s="62">
        <v>31111611</v>
      </c>
      <c r="B4404" s="63" t="s">
        <v>13073</v>
      </c>
    </row>
    <row r="4405" spans="1:2" x14ac:dyDescent="0.25">
      <c r="A4405" s="62">
        <v>31111612</v>
      </c>
      <c r="B4405" s="63" t="s">
        <v>11424</v>
      </c>
    </row>
    <row r="4406" spans="1:2" x14ac:dyDescent="0.25">
      <c r="A4406" s="62">
        <v>31111613</v>
      </c>
      <c r="B4406" s="63" t="s">
        <v>10299</v>
      </c>
    </row>
    <row r="4407" spans="1:2" x14ac:dyDescent="0.25">
      <c r="A4407" s="62">
        <v>31111614</v>
      </c>
      <c r="B4407" s="63" t="s">
        <v>5213</v>
      </c>
    </row>
    <row r="4408" spans="1:2" x14ac:dyDescent="0.25">
      <c r="A4408" s="62">
        <v>31111615</v>
      </c>
      <c r="B4408" s="63" t="s">
        <v>6755</v>
      </c>
    </row>
    <row r="4409" spans="1:2" x14ac:dyDescent="0.25">
      <c r="A4409" s="62">
        <v>31111616</v>
      </c>
      <c r="B4409" s="63" t="s">
        <v>3002</v>
      </c>
    </row>
    <row r="4410" spans="1:2" x14ac:dyDescent="0.25">
      <c r="A4410" s="62">
        <v>31111617</v>
      </c>
      <c r="B4410" s="63" t="s">
        <v>13230</v>
      </c>
    </row>
    <row r="4411" spans="1:2" x14ac:dyDescent="0.25">
      <c r="A4411" s="62">
        <v>31111701</v>
      </c>
      <c r="B4411" s="63" t="s">
        <v>15023</v>
      </c>
    </row>
    <row r="4412" spans="1:2" x14ac:dyDescent="0.25">
      <c r="A4412" s="62">
        <v>31111702</v>
      </c>
      <c r="B4412" s="63" t="s">
        <v>4802</v>
      </c>
    </row>
    <row r="4413" spans="1:2" x14ac:dyDescent="0.25">
      <c r="A4413" s="62">
        <v>31111703</v>
      </c>
      <c r="B4413" s="63" t="s">
        <v>11012</v>
      </c>
    </row>
    <row r="4414" spans="1:2" x14ac:dyDescent="0.25">
      <c r="A4414" s="62">
        <v>31111704</v>
      </c>
      <c r="B4414" s="63" t="s">
        <v>1354</v>
      </c>
    </row>
    <row r="4415" spans="1:2" x14ac:dyDescent="0.25">
      <c r="A4415" s="62">
        <v>31111705</v>
      </c>
      <c r="B4415" s="63" t="s">
        <v>13554</v>
      </c>
    </row>
    <row r="4416" spans="1:2" x14ac:dyDescent="0.25">
      <c r="A4416" s="62">
        <v>31111706</v>
      </c>
      <c r="B4416" s="63" t="s">
        <v>12320</v>
      </c>
    </row>
    <row r="4417" spans="1:2" x14ac:dyDescent="0.25">
      <c r="A4417" s="62">
        <v>31111707</v>
      </c>
      <c r="B4417" s="63" t="s">
        <v>15047</v>
      </c>
    </row>
    <row r="4418" spans="1:2" x14ac:dyDescent="0.25">
      <c r="A4418" s="62">
        <v>31111708</v>
      </c>
      <c r="B4418" s="63" t="s">
        <v>4238</v>
      </c>
    </row>
    <row r="4419" spans="1:2" x14ac:dyDescent="0.25">
      <c r="A4419" s="62">
        <v>31111709</v>
      </c>
      <c r="B4419" s="63" t="s">
        <v>4871</v>
      </c>
    </row>
    <row r="4420" spans="1:2" x14ac:dyDescent="0.25">
      <c r="A4420" s="62">
        <v>31111710</v>
      </c>
      <c r="B4420" s="63" t="s">
        <v>15453</v>
      </c>
    </row>
    <row r="4421" spans="1:2" x14ac:dyDescent="0.25">
      <c r="A4421" s="62">
        <v>31111711</v>
      </c>
      <c r="B4421" s="63" t="s">
        <v>14166</v>
      </c>
    </row>
    <row r="4422" spans="1:2" x14ac:dyDescent="0.25">
      <c r="A4422" s="62">
        <v>31111712</v>
      </c>
      <c r="B4422" s="63" t="s">
        <v>6820</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17270</v>
      </c>
    </row>
    <row r="4428" spans="1:2" x14ac:dyDescent="0.25">
      <c r="A4428" s="62">
        <v>31121001</v>
      </c>
      <c r="B4428" s="63" t="s">
        <v>6810</v>
      </c>
    </row>
    <row r="4429" spans="1:2" x14ac:dyDescent="0.25">
      <c r="A4429" s="62">
        <v>31121002</v>
      </c>
      <c r="B4429" s="63" t="s">
        <v>5624</v>
      </c>
    </row>
    <row r="4430" spans="1:2" x14ac:dyDescent="0.25">
      <c r="A4430" s="62">
        <v>31121003</v>
      </c>
      <c r="B4430" s="63" t="s">
        <v>9226</v>
      </c>
    </row>
    <row r="4431" spans="1:2" x14ac:dyDescent="0.25">
      <c r="A4431" s="62">
        <v>31121004</v>
      </c>
      <c r="B4431" s="63" t="s">
        <v>12021</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11655</v>
      </c>
    </row>
    <row r="4436" spans="1:2" x14ac:dyDescent="0.25">
      <c r="A4436" s="62">
        <v>31121009</v>
      </c>
      <c r="B4436" s="63" t="s">
        <v>16696</v>
      </c>
    </row>
    <row r="4437" spans="1:2" x14ac:dyDescent="0.25">
      <c r="A4437" s="62">
        <v>31121010</v>
      </c>
      <c r="B4437" s="63" t="s">
        <v>7987</v>
      </c>
    </row>
    <row r="4438" spans="1:2" x14ac:dyDescent="0.25">
      <c r="A4438" s="62">
        <v>31121011</v>
      </c>
      <c r="B4438" s="63" t="s">
        <v>13786</v>
      </c>
    </row>
    <row r="4439" spans="1:2" x14ac:dyDescent="0.25">
      <c r="A4439" s="62">
        <v>31121012</v>
      </c>
      <c r="B4439" s="63" t="s">
        <v>15504</v>
      </c>
    </row>
    <row r="4440" spans="1:2" x14ac:dyDescent="0.25">
      <c r="A4440" s="62">
        <v>31121013</v>
      </c>
      <c r="B4440" s="63" t="s">
        <v>7662</v>
      </c>
    </row>
    <row r="4441" spans="1:2" x14ac:dyDescent="0.25">
      <c r="A4441" s="62">
        <v>31121014</v>
      </c>
      <c r="B4441" s="63" t="s">
        <v>12523</v>
      </c>
    </row>
    <row r="4442" spans="1:2" x14ac:dyDescent="0.25">
      <c r="A4442" s="62">
        <v>31121015</v>
      </c>
      <c r="B4442" s="63" t="s">
        <v>13676</v>
      </c>
    </row>
    <row r="4443" spans="1:2" x14ac:dyDescent="0.25">
      <c r="A4443" s="62">
        <v>31121016</v>
      </c>
      <c r="B4443" s="63" t="s">
        <v>13484</v>
      </c>
    </row>
    <row r="4444" spans="1:2" x14ac:dyDescent="0.25">
      <c r="A4444" s="62">
        <v>31121017</v>
      </c>
      <c r="B4444" s="63" t="s">
        <v>17573</v>
      </c>
    </row>
    <row r="4445" spans="1:2" x14ac:dyDescent="0.25">
      <c r="A4445" s="62">
        <v>31121018</v>
      </c>
      <c r="B4445" s="63" t="s">
        <v>16847</v>
      </c>
    </row>
    <row r="4446" spans="1:2" x14ac:dyDescent="0.25">
      <c r="A4446" s="62">
        <v>31121019</v>
      </c>
      <c r="B4446" s="63" t="s">
        <v>12348</v>
      </c>
    </row>
    <row r="4447" spans="1:2" x14ac:dyDescent="0.25">
      <c r="A4447" s="62">
        <v>31121101</v>
      </c>
      <c r="B4447" s="63" t="s">
        <v>17588</v>
      </c>
    </row>
    <row r="4448" spans="1:2" x14ac:dyDescent="0.25">
      <c r="A4448" s="62">
        <v>31121102</v>
      </c>
      <c r="B4448" s="63" t="s">
        <v>9372</v>
      </c>
    </row>
    <row r="4449" spans="1:2" x14ac:dyDescent="0.25">
      <c r="A4449" s="62">
        <v>31121103</v>
      </c>
      <c r="B4449" s="63" t="s">
        <v>17163</v>
      </c>
    </row>
    <row r="4450" spans="1:2" x14ac:dyDescent="0.25">
      <c r="A4450" s="62">
        <v>31121104</v>
      </c>
      <c r="B4450" s="63" t="s">
        <v>9873</v>
      </c>
    </row>
    <row r="4451" spans="1:2" x14ac:dyDescent="0.25">
      <c r="A4451" s="62">
        <v>31121105</v>
      </c>
      <c r="B4451" s="63" t="s">
        <v>7115</v>
      </c>
    </row>
    <row r="4452" spans="1:2" x14ac:dyDescent="0.25">
      <c r="A4452" s="62">
        <v>31121106</v>
      </c>
      <c r="B4452" s="63" t="s">
        <v>8059</v>
      </c>
    </row>
    <row r="4453" spans="1:2" x14ac:dyDescent="0.25">
      <c r="A4453" s="62">
        <v>31121107</v>
      </c>
      <c r="B4453" s="63" t="s">
        <v>11320</v>
      </c>
    </row>
    <row r="4454" spans="1:2" x14ac:dyDescent="0.25">
      <c r="A4454" s="62">
        <v>31121108</v>
      </c>
      <c r="B4454" s="63" t="s">
        <v>12874</v>
      </c>
    </row>
    <row r="4455" spans="1:2" x14ac:dyDescent="0.25">
      <c r="A4455" s="62">
        <v>31121109</v>
      </c>
      <c r="B4455" s="63" t="s">
        <v>2083</v>
      </c>
    </row>
    <row r="4456" spans="1:2" x14ac:dyDescent="0.25">
      <c r="A4456" s="62">
        <v>31121110</v>
      </c>
      <c r="B4456" s="63" t="s">
        <v>13295</v>
      </c>
    </row>
    <row r="4457" spans="1:2" x14ac:dyDescent="0.25">
      <c r="A4457" s="62">
        <v>31121111</v>
      </c>
      <c r="B4457" s="63" t="s">
        <v>7847</v>
      </c>
    </row>
    <row r="4458" spans="1:2" x14ac:dyDescent="0.25">
      <c r="A4458" s="62">
        <v>31121112</v>
      </c>
      <c r="B4458" s="63" t="s">
        <v>14564</v>
      </c>
    </row>
    <row r="4459" spans="1:2" x14ac:dyDescent="0.25">
      <c r="A4459" s="62">
        <v>31121113</v>
      </c>
      <c r="B4459" s="63" t="s">
        <v>17356</v>
      </c>
    </row>
    <row r="4460" spans="1:2" x14ac:dyDescent="0.25">
      <c r="A4460" s="62">
        <v>31121114</v>
      </c>
      <c r="B4460" s="63" t="s">
        <v>15470</v>
      </c>
    </row>
    <row r="4461" spans="1:2" x14ac:dyDescent="0.25">
      <c r="A4461" s="62">
        <v>31121115</v>
      </c>
      <c r="B4461" s="63" t="s">
        <v>8482</v>
      </c>
    </row>
    <row r="4462" spans="1:2" x14ac:dyDescent="0.25">
      <c r="A4462" s="62">
        <v>31121116</v>
      </c>
      <c r="B4462" s="63" t="s">
        <v>10906</v>
      </c>
    </row>
    <row r="4463" spans="1:2" x14ac:dyDescent="0.25">
      <c r="A4463" s="62">
        <v>31121117</v>
      </c>
      <c r="B4463" s="63" t="s">
        <v>4900</v>
      </c>
    </row>
    <row r="4464" spans="1:2" x14ac:dyDescent="0.25">
      <c r="A4464" s="62">
        <v>31121118</v>
      </c>
      <c r="B4464" s="63" t="s">
        <v>10737</v>
      </c>
    </row>
    <row r="4465" spans="1:2" x14ac:dyDescent="0.25">
      <c r="A4465" s="62">
        <v>31121119</v>
      </c>
      <c r="B4465" s="63" t="s">
        <v>17226</v>
      </c>
    </row>
    <row r="4466" spans="1:2" x14ac:dyDescent="0.25">
      <c r="A4466" s="62">
        <v>31121201</v>
      </c>
      <c r="B4466" s="63" t="s">
        <v>13899</v>
      </c>
    </row>
    <row r="4467" spans="1:2" x14ac:dyDescent="0.25">
      <c r="A4467" s="62">
        <v>31121202</v>
      </c>
      <c r="B4467" s="63" t="s">
        <v>12145</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18756</v>
      </c>
    </row>
    <row r="4472" spans="1:2" x14ac:dyDescent="0.25">
      <c r="A4472" s="62">
        <v>31121207</v>
      </c>
      <c r="B4472" s="63" t="s">
        <v>7508</v>
      </c>
    </row>
    <row r="4473" spans="1:2" x14ac:dyDescent="0.25">
      <c r="A4473" s="62">
        <v>31121208</v>
      </c>
      <c r="B4473" s="63" t="s">
        <v>2239</v>
      </c>
    </row>
    <row r="4474" spans="1:2" x14ac:dyDescent="0.25">
      <c r="A4474" s="62">
        <v>31121209</v>
      </c>
      <c r="B4474" s="63" t="s">
        <v>14711</v>
      </c>
    </row>
    <row r="4475" spans="1:2" x14ac:dyDescent="0.25">
      <c r="A4475" s="62">
        <v>31121210</v>
      </c>
      <c r="B4475" s="63" t="s">
        <v>7438</v>
      </c>
    </row>
    <row r="4476" spans="1:2" x14ac:dyDescent="0.25">
      <c r="A4476" s="62">
        <v>31121211</v>
      </c>
      <c r="B4476" s="63" t="s">
        <v>5280</v>
      </c>
    </row>
    <row r="4477" spans="1:2" x14ac:dyDescent="0.25">
      <c r="A4477" s="62">
        <v>31121212</v>
      </c>
      <c r="B4477" s="63" t="s">
        <v>1428</v>
      </c>
    </row>
    <row r="4478" spans="1:2" x14ac:dyDescent="0.25">
      <c r="A4478" s="62">
        <v>31121213</v>
      </c>
      <c r="B4478" s="63" t="s">
        <v>11533</v>
      </c>
    </row>
    <row r="4479" spans="1:2" x14ac:dyDescent="0.25">
      <c r="A4479" s="62">
        <v>31121214</v>
      </c>
      <c r="B4479" s="63" t="s">
        <v>18331</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4777</v>
      </c>
    </row>
    <row r="4489" spans="1:2" x14ac:dyDescent="0.25">
      <c r="A4489" s="62">
        <v>31121305</v>
      </c>
      <c r="B4489" s="63" t="s">
        <v>18455</v>
      </c>
    </row>
    <row r="4490" spans="1:2" x14ac:dyDescent="0.25">
      <c r="A4490" s="62">
        <v>31121306</v>
      </c>
      <c r="B4490" s="63" t="s">
        <v>11405</v>
      </c>
    </row>
    <row r="4491" spans="1:2" x14ac:dyDescent="0.25">
      <c r="A4491" s="62">
        <v>31121307</v>
      </c>
      <c r="B4491" s="63" t="s">
        <v>8950</v>
      </c>
    </row>
    <row r="4492" spans="1:2" x14ac:dyDescent="0.25">
      <c r="A4492" s="62">
        <v>31121308</v>
      </c>
      <c r="B4492" s="63" t="s">
        <v>9415</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13124</v>
      </c>
    </row>
    <row r="4498" spans="1:2" x14ac:dyDescent="0.25">
      <c r="A4498" s="62">
        <v>31121314</v>
      </c>
      <c r="B4498" s="63" t="s">
        <v>3344</v>
      </c>
    </row>
    <row r="4499" spans="1:2" x14ac:dyDescent="0.25">
      <c r="A4499" s="62">
        <v>31121315</v>
      </c>
      <c r="B4499" s="63" t="s">
        <v>17099</v>
      </c>
    </row>
    <row r="4500" spans="1:2" x14ac:dyDescent="0.25">
      <c r="A4500" s="62">
        <v>31121316</v>
      </c>
      <c r="B4500" s="63" t="s">
        <v>10681</v>
      </c>
    </row>
    <row r="4501" spans="1:2" x14ac:dyDescent="0.25">
      <c r="A4501" s="62">
        <v>31121317</v>
      </c>
      <c r="B4501" s="63" t="s">
        <v>4827</v>
      </c>
    </row>
    <row r="4502" spans="1:2" x14ac:dyDescent="0.25">
      <c r="A4502" s="62">
        <v>31121318</v>
      </c>
      <c r="B4502" s="63" t="s">
        <v>13142</v>
      </c>
    </row>
    <row r="4503" spans="1:2" x14ac:dyDescent="0.25">
      <c r="A4503" s="62">
        <v>31121319</v>
      </c>
      <c r="B4503" s="63" t="s">
        <v>8026</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17142</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10574</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14606</v>
      </c>
    </row>
    <row r="4529" spans="1:2" x14ac:dyDescent="0.25">
      <c r="A4529" s="62">
        <v>31121507</v>
      </c>
      <c r="B4529" s="63" t="s">
        <v>17922</v>
      </c>
    </row>
    <row r="4530" spans="1:2" x14ac:dyDescent="0.25">
      <c r="A4530" s="62">
        <v>31121508</v>
      </c>
      <c r="B4530" s="63" t="s">
        <v>5153</v>
      </c>
    </row>
    <row r="4531" spans="1:2" x14ac:dyDescent="0.25">
      <c r="A4531" s="62">
        <v>31121509</v>
      </c>
      <c r="B4531" s="63" t="s">
        <v>17000</v>
      </c>
    </row>
    <row r="4532" spans="1:2" x14ac:dyDescent="0.25">
      <c r="A4532" s="62">
        <v>31121510</v>
      </c>
      <c r="B4532" s="63" t="s">
        <v>9319</v>
      </c>
    </row>
    <row r="4533" spans="1:2" x14ac:dyDescent="0.25">
      <c r="A4533" s="62">
        <v>31121511</v>
      </c>
      <c r="B4533" s="63" t="s">
        <v>11487</v>
      </c>
    </row>
    <row r="4534" spans="1:2" x14ac:dyDescent="0.25">
      <c r="A4534" s="62">
        <v>31121512</v>
      </c>
      <c r="B4534" s="63" t="s">
        <v>13562</v>
      </c>
    </row>
    <row r="4535" spans="1:2" x14ac:dyDescent="0.25">
      <c r="A4535" s="62">
        <v>31121513</v>
      </c>
      <c r="B4535" s="63" t="s">
        <v>4427</v>
      </c>
    </row>
    <row r="4536" spans="1:2" x14ac:dyDescent="0.25">
      <c r="A4536" s="62">
        <v>31121514</v>
      </c>
      <c r="B4536" s="63" t="s">
        <v>17237</v>
      </c>
    </row>
    <row r="4537" spans="1:2" x14ac:dyDescent="0.25">
      <c r="A4537" s="62">
        <v>31121515</v>
      </c>
      <c r="B4537" s="63" t="s">
        <v>14193</v>
      </c>
    </row>
    <row r="4538" spans="1:2" x14ac:dyDescent="0.25">
      <c r="A4538" s="62">
        <v>31121516</v>
      </c>
      <c r="B4538" s="63" t="s">
        <v>10823</v>
      </c>
    </row>
    <row r="4539" spans="1:2" x14ac:dyDescent="0.25">
      <c r="A4539" s="62">
        <v>31121517</v>
      </c>
      <c r="B4539" s="63" t="s">
        <v>16265</v>
      </c>
    </row>
    <row r="4540" spans="1:2" x14ac:dyDescent="0.25">
      <c r="A4540" s="62">
        <v>31121518</v>
      </c>
      <c r="B4540" s="63" t="s">
        <v>16255</v>
      </c>
    </row>
    <row r="4541" spans="1:2" x14ac:dyDescent="0.25">
      <c r="A4541" s="62">
        <v>31121519</v>
      </c>
      <c r="B4541" s="63" t="s">
        <v>9149</v>
      </c>
    </row>
    <row r="4542" spans="1:2" x14ac:dyDescent="0.25">
      <c r="A4542" s="62">
        <v>31121601</v>
      </c>
      <c r="B4542" s="63" t="s">
        <v>10722</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13099</v>
      </c>
    </row>
    <row r="4547" spans="1:2" x14ac:dyDescent="0.25">
      <c r="A4547" s="62">
        <v>31121606</v>
      </c>
      <c r="B4547" s="63" t="s">
        <v>2030</v>
      </c>
    </row>
    <row r="4548" spans="1:2" x14ac:dyDescent="0.25">
      <c r="A4548" s="62">
        <v>31121607</v>
      </c>
      <c r="B4548" s="63" t="s">
        <v>6082</v>
      </c>
    </row>
    <row r="4549" spans="1:2" x14ac:dyDescent="0.25">
      <c r="A4549" s="62">
        <v>31121608</v>
      </c>
      <c r="B4549" s="63" t="s">
        <v>9684</v>
      </c>
    </row>
    <row r="4550" spans="1:2" x14ac:dyDescent="0.25">
      <c r="A4550" s="62">
        <v>31121609</v>
      </c>
      <c r="B4550" s="63" t="s">
        <v>3800</v>
      </c>
    </row>
    <row r="4551" spans="1:2" x14ac:dyDescent="0.25">
      <c r="A4551" s="62">
        <v>31121610</v>
      </c>
      <c r="B4551" s="63" t="s">
        <v>14953</v>
      </c>
    </row>
    <row r="4552" spans="1:2" x14ac:dyDescent="0.25">
      <c r="A4552" s="62">
        <v>31121611</v>
      </c>
      <c r="B4552" s="63" t="s">
        <v>13071</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10655</v>
      </c>
    </row>
    <row r="4557" spans="1:2" x14ac:dyDescent="0.25">
      <c r="A4557" s="62">
        <v>31121701</v>
      </c>
      <c r="B4557" s="63" t="s">
        <v>16658</v>
      </c>
    </row>
    <row r="4558" spans="1:2" x14ac:dyDescent="0.25">
      <c r="A4558" s="62">
        <v>31121702</v>
      </c>
      <c r="B4558" s="63" t="s">
        <v>5918</v>
      </c>
    </row>
    <row r="4559" spans="1:2" x14ac:dyDescent="0.25">
      <c r="A4559" s="62">
        <v>31121703</v>
      </c>
      <c r="B4559" s="63" t="s">
        <v>13379</v>
      </c>
    </row>
    <row r="4560" spans="1:2" x14ac:dyDescent="0.25">
      <c r="A4560" s="62">
        <v>31121704</v>
      </c>
      <c r="B4560" s="63" t="s">
        <v>14268</v>
      </c>
    </row>
    <row r="4561" spans="1:2" x14ac:dyDescent="0.25">
      <c r="A4561" s="62">
        <v>31121705</v>
      </c>
      <c r="B4561" s="63" t="s">
        <v>13125</v>
      </c>
    </row>
    <row r="4562" spans="1:2" x14ac:dyDescent="0.25">
      <c r="A4562" s="62">
        <v>31121706</v>
      </c>
      <c r="B4562" s="63" t="s">
        <v>14199</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12921</v>
      </c>
    </row>
    <row r="4568" spans="1:2" x14ac:dyDescent="0.25">
      <c r="A4568" s="62">
        <v>31121712</v>
      </c>
      <c r="B4568" s="63" t="s">
        <v>11417</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17839</v>
      </c>
    </row>
    <row r="4573" spans="1:2" x14ac:dyDescent="0.25">
      <c r="A4573" s="62">
        <v>31121717</v>
      </c>
      <c r="B4573" s="63" t="s">
        <v>9681</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9165</v>
      </c>
    </row>
    <row r="4578" spans="1:2" x14ac:dyDescent="0.25">
      <c r="A4578" s="62">
        <v>31121803</v>
      </c>
      <c r="B4578" s="63" t="s">
        <v>10066</v>
      </c>
    </row>
    <row r="4579" spans="1:2" x14ac:dyDescent="0.25">
      <c r="A4579" s="62">
        <v>31121804</v>
      </c>
      <c r="B4579" s="63" t="s">
        <v>12987</v>
      </c>
    </row>
    <row r="4580" spans="1:2" x14ac:dyDescent="0.25">
      <c r="A4580" s="62">
        <v>31121805</v>
      </c>
      <c r="B4580" s="63" t="s">
        <v>10651</v>
      </c>
    </row>
    <row r="4581" spans="1:2" x14ac:dyDescent="0.25">
      <c r="A4581" s="62">
        <v>31121806</v>
      </c>
      <c r="B4581" s="63" t="s">
        <v>6552</v>
      </c>
    </row>
    <row r="4582" spans="1:2" x14ac:dyDescent="0.25">
      <c r="A4582" s="62">
        <v>31121807</v>
      </c>
      <c r="B4582" s="63" t="s">
        <v>2999</v>
      </c>
    </row>
    <row r="4583" spans="1:2" x14ac:dyDescent="0.25">
      <c r="A4583" s="62">
        <v>31121808</v>
      </c>
      <c r="B4583" s="63" t="s">
        <v>5110</v>
      </c>
    </row>
    <row r="4584" spans="1:2" x14ac:dyDescent="0.25">
      <c r="A4584" s="62">
        <v>31121809</v>
      </c>
      <c r="B4584" s="63" t="s">
        <v>9439</v>
      </c>
    </row>
    <row r="4585" spans="1:2" x14ac:dyDescent="0.25">
      <c r="A4585" s="62">
        <v>31121810</v>
      </c>
      <c r="B4585" s="63" t="s">
        <v>16849</v>
      </c>
    </row>
    <row r="4586" spans="1:2" x14ac:dyDescent="0.25">
      <c r="A4586" s="62">
        <v>31121811</v>
      </c>
      <c r="B4586" s="63" t="s">
        <v>14217</v>
      </c>
    </row>
    <row r="4587" spans="1:2" x14ac:dyDescent="0.25">
      <c r="A4587" s="62">
        <v>31121812</v>
      </c>
      <c r="B4587" s="63" t="s">
        <v>374</v>
      </c>
    </row>
    <row r="4588" spans="1:2" x14ac:dyDescent="0.25">
      <c r="A4588" s="62">
        <v>31121813</v>
      </c>
      <c r="B4588" s="63" t="s">
        <v>18194</v>
      </c>
    </row>
    <row r="4589" spans="1:2" x14ac:dyDescent="0.25">
      <c r="A4589" s="62">
        <v>31121814</v>
      </c>
      <c r="B4589" s="63" t="s">
        <v>5981</v>
      </c>
    </row>
    <row r="4590" spans="1:2" x14ac:dyDescent="0.25">
      <c r="A4590" s="62">
        <v>31121815</v>
      </c>
      <c r="B4590" s="63" t="s">
        <v>666</v>
      </c>
    </row>
    <row r="4591" spans="1:2" x14ac:dyDescent="0.25">
      <c r="A4591" s="62">
        <v>31121816</v>
      </c>
      <c r="B4591" s="63" t="s">
        <v>10684</v>
      </c>
    </row>
    <row r="4592" spans="1:2" x14ac:dyDescent="0.25">
      <c r="A4592" s="62">
        <v>31121817</v>
      </c>
      <c r="B4592" s="63" t="s">
        <v>1662</v>
      </c>
    </row>
    <row r="4593" spans="1:2" x14ac:dyDescent="0.25">
      <c r="A4593" s="62">
        <v>31121818</v>
      </c>
      <c r="B4593" s="63" t="s">
        <v>3488</v>
      </c>
    </row>
    <row r="4594" spans="1:2" x14ac:dyDescent="0.25">
      <c r="A4594" s="62">
        <v>31121819</v>
      </c>
      <c r="B4594" s="63" t="s">
        <v>7989</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11252</v>
      </c>
    </row>
    <row r="4600" spans="1:2" x14ac:dyDescent="0.25">
      <c r="A4600" s="62">
        <v>31121906</v>
      </c>
      <c r="B4600" s="63" t="s">
        <v>11147</v>
      </c>
    </row>
    <row r="4601" spans="1:2" x14ac:dyDescent="0.25">
      <c r="A4601" s="62">
        <v>31121907</v>
      </c>
      <c r="B4601" s="63" t="s">
        <v>11027</v>
      </c>
    </row>
    <row r="4602" spans="1:2" x14ac:dyDescent="0.25">
      <c r="A4602" s="62">
        <v>31121908</v>
      </c>
      <c r="B4602" s="63" t="s">
        <v>4861</v>
      </c>
    </row>
    <row r="4603" spans="1:2" x14ac:dyDescent="0.25">
      <c r="A4603" s="62">
        <v>31121909</v>
      </c>
      <c r="B4603" s="63" t="s">
        <v>15781</v>
      </c>
    </row>
    <row r="4604" spans="1:2" x14ac:dyDescent="0.25">
      <c r="A4604" s="62">
        <v>31121910</v>
      </c>
      <c r="B4604" s="63" t="s">
        <v>17886</v>
      </c>
    </row>
    <row r="4605" spans="1:2" x14ac:dyDescent="0.25">
      <c r="A4605" s="62">
        <v>31121911</v>
      </c>
      <c r="B4605" s="63" t="s">
        <v>12922</v>
      </c>
    </row>
    <row r="4606" spans="1:2" x14ac:dyDescent="0.25">
      <c r="A4606" s="62">
        <v>31121912</v>
      </c>
      <c r="B4606" s="63" t="s">
        <v>13283</v>
      </c>
    </row>
    <row r="4607" spans="1:2" x14ac:dyDescent="0.25">
      <c r="A4607" s="62">
        <v>31121913</v>
      </c>
      <c r="B4607" s="63" t="s">
        <v>16558</v>
      </c>
    </row>
    <row r="4608" spans="1:2" x14ac:dyDescent="0.25">
      <c r="A4608" s="62">
        <v>31121914</v>
      </c>
      <c r="B4608" s="63" t="s">
        <v>8674</v>
      </c>
    </row>
    <row r="4609" spans="1:2" x14ac:dyDescent="0.25">
      <c r="A4609" s="62">
        <v>31121915</v>
      </c>
      <c r="B4609" s="63" t="s">
        <v>7441</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12122</v>
      </c>
    </row>
    <row r="4617" spans="1:2" x14ac:dyDescent="0.25">
      <c r="A4617" s="62">
        <v>31131504</v>
      </c>
      <c r="B4617" s="63" t="s">
        <v>6172</v>
      </c>
    </row>
    <row r="4618" spans="1:2" x14ac:dyDescent="0.25">
      <c r="A4618" s="62">
        <v>31131505</v>
      </c>
      <c r="B4618" s="63" t="s">
        <v>14832</v>
      </c>
    </row>
    <row r="4619" spans="1:2" x14ac:dyDescent="0.25">
      <c r="A4619" s="62">
        <v>31131506</v>
      </c>
      <c r="B4619" s="63" t="s">
        <v>14198</v>
      </c>
    </row>
    <row r="4620" spans="1:2" x14ac:dyDescent="0.25">
      <c r="A4620" s="62">
        <v>31131507</v>
      </c>
      <c r="B4620" s="63" t="s">
        <v>12909</v>
      </c>
    </row>
    <row r="4621" spans="1:2" x14ac:dyDescent="0.25">
      <c r="A4621" s="62">
        <v>31131508</v>
      </c>
      <c r="B4621" s="63" t="s">
        <v>2953</v>
      </c>
    </row>
    <row r="4622" spans="1:2" x14ac:dyDescent="0.25">
      <c r="A4622" s="62">
        <v>31131509</v>
      </c>
      <c r="B4622" s="63" t="s">
        <v>6413</v>
      </c>
    </row>
    <row r="4623" spans="1:2" x14ac:dyDescent="0.25">
      <c r="A4623" s="62">
        <v>31131510</v>
      </c>
      <c r="B4623" s="63" t="s">
        <v>11305</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4805</v>
      </c>
    </row>
    <row r="4628" spans="1:2" x14ac:dyDescent="0.25">
      <c r="A4628" s="62">
        <v>31131515</v>
      </c>
      <c r="B4628" s="63" t="s">
        <v>10756</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14051</v>
      </c>
    </row>
    <row r="4634" spans="1:2" x14ac:dyDescent="0.25">
      <c r="A4634" s="62">
        <v>31131605</v>
      </c>
      <c r="B4634" s="63" t="s">
        <v>11988</v>
      </c>
    </row>
    <row r="4635" spans="1:2" x14ac:dyDescent="0.25">
      <c r="A4635" s="62">
        <v>31131606</v>
      </c>
      <c r="B4635" s="63" t="s">
        <v>15590</v>
      </c>
    </row>
    <row r="4636" spans="1:2" x14ac:dyDescent="0.25">
      <c r="A4636" s="62">
        <v>31131607</v>
      </c>
      <c r="B4636" s="63" t="s">
        <v>5581</v>
      </c>
    </row>
    <row r="4637" spans="1:2" x14ac:dyDescent="0.25">
      <c r="A4637" s="62">
        <v>31131608</v>
      </c>
      <c r="B4637" s="63" t="s">
        <v>4088</v>
      </c>
    </row>
    <row r="4638" spans="1:2" x14ac:dyDescent="0.25">
      <c r="A4638" s="62">
        <v>31131609</v>
      </c>
      <c r="B4638" s="63" t="s">
        <v>13312</v>
      </c>
    </row>
    <row r="4639" spans="1:2" x14ac:dyDescent="0.25">
      <c r="A4639" s="62">
        <v>31131610</v>
      </c>
      <c r="B4639" s="63" t="s">
        <v>5171</v>
      </c>
    </row>
    <row r="4640" spans="1:2" x14ac:dyDescent="0.25">
      <c r="A4640" s="62">
        <v>31131611</v>
      </c>
      <c r="B4640" s="63" t="s">
        <v>11846</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6227</v>
      </c>
    </row>
    <row r="4648" spans="1:2" x14ac:dyDescent="0.25">
      <c r="A4648" s="62">
        <v>31131703</v>
      </c>
      <c r="B4648" s="63" t="s">
        <v>806</v>
      </c>
    </row>
    <row r="4649" spans="1:2" x14ac:dyDescent="0.25">
      <c r="A4649" s="62">
        <v>31131704</v>
      </c>
      <c r="B4649" s="63" t="s">
        <v>18460</v>
      </c>
    </row>
    <row r="4650" spans="1:2" x14ac:dyDescent="0.25">
      <c r="A4650" s="62">
        <v>31131705</v>
      </c>
      <c r="B4650" s="63" t="s">
        <v>13770</v>
      </c>
    </row>
    <row r="4651" spans="1:2" x14ac:dyDescent="0.25">
      <c r="A4651" s="62">
        <v>31131706</v>
      </c>
      <c r="B4651" s="63" t="s">
        <v>10794</v>
      </c>
    </row>
    <row r="4652" spans="1:2" x14ac:dyDescent="0.25">
      <c r="A4652" s="62">
        <v>31131707</v>
      </c>
      <c r="B4652" s="63" t="s">
        <v>5670</v>
      </c>
    </row>
    <row r="4653" spans="1:2" x14ac:dyDescent="0.25">
      <c r="A4653" s="62">
        <v>31131708</v>
      </c>
      <c r="B4653" s="63" t="s">
        <v>17458</v>
      </c>
    </row>
    <row r="4654" spans="1:2" x14ac:dyDescent="0.25">
      <c r="A4654" s="62">
        <v>31131709</v>
      </c>
      <c r="B4654" s="63" t="s">
        <v>8783</v>
      </c>
    </row>
    <row r="4655" spans="1:2" x14ac:dyDescent="0.25">
      <c r="A4655" s="62">
        <v>31131710</v>
      </c>
      <c r="B4655" s="63" t="s">
        <v>16785</v>
      </c>
    </row>
    <row r="4656" spans="1:2" x14ac:dyDescent="0.25">
      <c r="A4656" s="62">
        <v>31131711</v>
      </c>
      <c r="B4656" s="63" t="s">
        <v>7163</v>
      </c>
    </row>
    <row r="4657" spans="1:2" x14ac:dyDescent="0.25">
      <c r="A4657" s="62">
        <v>31131712</v>
      </c>
      <c r="B4657" s="63" t="s">
        <v>16884</v>
      </c>
    </row>
    <row r="4658" spans="1:2" x14ac:dyDescent="0.25">
      <c r="A4658" s="62">
        <v>31131713</v>
      </c>
      <c r="B4658" s="63" t="s">
        <v>8688</v>
      </c>
    </row>
    <row r="4659" spans="1:2" x14ac:dyDescent="0.25">
      <c r="A4659" s="62">
        <v>31131714</v>
      </c>
      <c r="B4659" s="63" t="s">
        <v>14466</v>
      </c>
    </row>
    <row r="4660" spans="1:2" x14ac:dyDescent="0.25">
      <c r="A4660" s="62">
        <v>31131715</v>
      </c>
      <c r="B4660" s="63" t="s">
        <v>1510</v>
      </c>
    </row>
    <row r="4661" spans="1:2" x14ac:dyDescent="0.25">
      <c r="A4661" s="62">
        <v>31131716</v>
      </c>
      <c r="B4661" s="63" t="s">
        <v>11162</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11046</v>
      </c>
    </row>
    <row r="4667" spans="1:2" x14ac:dyDescent="0.25">
      <c r="A4667" s="62">
        <v>31131806</v>
      </c>
      <c r="B4667" s="63" t="s">
        <v>7625</v>
      </c>
    </row>
    <row r="4668" spans="1:2" x14ac:dyDescent="0.25">
      <c r="A4668" s="62">
        <v>31131807</v>
      </c>
      <c r="B4668" s="63" t="s">
        <v>16917</v>
      </c>
    </row>
    <row r="4669" spans="1:2" x14ac:dyDescent="0.25">
      <c r="A4669" s="62">
        <v>31131808</v>
      </c>
      <c r="B4669" s="63" t="s">
        <v>1910</v>
      </c>
    </row>
    <row r="4670" spans="1:2" x14ac:dyDescent="0.25">
      <c r="A4670" s="62">
        <v>31131809</v>
      </c>
      <c r="B4670" s="63" t="s">
        <v>6757</v>
      </c>
    </row>
    <row r="4671" spans="1:2" x14ac:dyDescent="0.25">
      <c r="A4671" s="62">
        <v>31131810</v>
      </c>
      <c r="B4671" s="63" t="s">
        <v>4023</v>
      </c>
    </row>
    <row r="4672" spans="1:2" x14ac:dyDescent="0.25">
      <c r="A4672" s="62">
        <v>31131811</v>
      </c>
      <c r="B4672" s="63" t="s">
        <v>12446</v>
      </c>
    </row>
    <row r="4673" spans="1:2" x14ac:dyDescent="0.25">
      <c r="A4673" s="62">
        <v>31131812</v>
      </c>
      <c r="B4673" s="63" t="s">
        <v>8207</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3859</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12741</v>
      </c>
    </row>
    <row r="4684" spans="1:2" x14ac:dyDescent="0.25">
      <c r="A4684" s="62">
        <v>31131905</v>
      </c>
      <c r="B4684" s="63" t="s">
        <v>10124</v>
      </c>
    </row>
    <row r="4685" spans="1:2" x14ac:dyDescent="0.25">
      <c r="A4685" s="62">
        <v>31131906</v>
      </c>
      <c r="B4685" s="63" t="s">
        <v>17417</v>
      </c>
    </row>
    <row r="4686" spans="1:2" x14ac:dyDescent="0.25">
      <c r="A4686" s="62">
        <v>31131907</v>
      </c>
      <c r="B4686" s="63" t="s">
        <v>4998</v>
      </c>
    </row>
    <row r="4687" spans="1:2" x14ac:dyDescent="0.25">
      <c r="A4687" s="62">
        <v>31131908</v>
      </c>
      <c r="B4687" s="63" t="s">
        <v>16264</v>
      </c>
    </row>
    <row r="4688" spans="1:2" x14ac:dyDescent="0.25">
      <c r="A4688" s="62">
        <v>31131909</v>
      </c>
      <c r="B4688" s="63" t="s">
        <v>8697</v>
      </c>
    </row>
    <row r="4689" spans="1:2" x14ac:dyDescent="0.25">
      <c r="A4689" s="62">
        <v>31131910</v>
      </c>
      <c r="B4689" s="63" t="s">
        <v>16547</v>
      </c>
    </row>
    <row r="4690" spans="1:2" x14ac:dyDescent="0.25">
      <c r="A4690" s="62">
        <v>31131911</v>
      </c>
      <c r="B4690" s="63" t="s">
        <v>9659</v>
      </c>
    </row>
    <row r="4691" spans="1:2" x14ac:dyDescent="0.25">
      <c r="A4691" s="62">
        <v>31131912</v>
      </c>
      <c r="B4691" s="63" t="s">
        <v>14946</v>
      </c>
    </row>
    <row r="4692" spans="1:2" x14ac:dyDescent="0.25">
      <c r="A4692" s="62">
        <v>31131913</v>
      </c>
      <c r="B4692" s="63" t="s">
        <v>11789</v>
      </c>
    </row>
    <row r="4693" spans="1:2" x14ac:dyDescent="0.25">
      <c r="A4693" s="62">
        <v>31131914</v>
      </c>
      <c r="B4693" s="63" t="s">
        <v>13042</v>
      </c>
    </row>
    <row r="4694" spans="1:2" x14ac:dyDescent="0.25">
      <c r="A4694" s="62">
        <v>31131915</v>
      </c>
      <c r="B4694" s="63" t="s">
        <v>10335</v>
      </c>
    </row>
    <row r="4695" spans="1:2" x14ac:dyDescent="0.25">
      <c r="A4695" s="62">
        <v>31131916</v>
      </c>
      <c r="B4695" s="63" t="s">
        <v>11148</v>
      </c>
    </row>
    <row r="4696" spans="1:2" x14ac:dyDescent="0.25">
      <c r="A4696" s="62">
        <v>31132001</v>
      </c>
      <c r="B4696" s="63" t="s">
        <v>15038</v>
      </c>
    </row>
    <row r="4697" spans="1:2" x14ac:dyDescent="0.25">
      <c r="A4697" s="62">
        <v>31132002</v>
      </c>
      <c r="B4697" s="63" t="s">
        <v>12316</v>
      </c>
    </row>
    <row r="4698" spans="1:2" x14ac:dyDescent="0.25">
      <c r="A4698" s="62">
        <v>31141501</v>
      </c>
      <c r="B4698" s="63" t="s">
        <v>13732</v>
      </c>
    </row>
    <row r="4699" spans="1:2" x14ac:dyDescent="0.25">
      <c r="A4699" s="62">
        <v>31141502</v>
      </c>
      <c r="B4699" s="63" t="s">
        <v>18760</v>
      </c>
    </row>
    <row r="4700" spans="1:2" x14ac:dyDescent="0.25">
      <c r="A4700" s="62">
        <v>31141503</v>
      </c>
      <c r="B4700" s="63" t="s">
        <v>11512</v>
      </c>
    </row>
    <row r="4701" spans="1:2" x14ac:dyDescent="0.25">
      <c r="A4701" s="62">
        <v>31141601</v>
      </c>
      <c r="B4701" s="63" t="s">
        <v>1798</v>
      </c>
    </row>
    <row r="4702" spans="1:2" x14ac:dyDescent="0.25">
      <c r="A4702" s="62">
        <v>31141602</v>
      </c>
      <c r="B4702" s="63" t="s">
        <v>11210</v>
      </c>
    </row>
    <row r="4703" spans="1:2" x14ac:dyDescent="0.25">
      <c r="A4703" s="62">
        <v>31141603</v>
      </c>
      <c r="B4703" s="63" t="s">
        <v>17749</v>
      </c>
    </row>
    <row r="4704" spans="1:2" x14ac:dyDescent="0.25">
      <c r="A4704" s="62">
        <v>31141701</v>
      </c>
      <c r="B4704" s="63" t="s">
        <v>1204</v>
      </c>
    </row>
    <row r="4705" spans="1:2" x14ac:dyDescent="0.25">
      <c r="A4705" s="62">
        <v>31141702</v>
      </c>
      <c r="B4705" s="63" t="s">
        <v>14273</v>
      </c>
    </row>
    <row r="4706" spans="1:2" x14ac:dyDescent="0.25">
      <c r="A4706" s="62">
        <v>31141801</v>
      </c>
      <c r="B4706" s="63" t="s">
        <v>11884</v>
      </c>
    </row>
    <row r="4707" spans="1:2" x14ac:dyDescent="0.25">
      <c r="A4707" s="62">
        <v>31141802</v>
      </c>
      <c r="B4707" s="63" t="s">
        <v>4689</v>
      </c>
    </row>
    <row r="4708" spans="1:2" x14ac:dyDescent="0.25">
      <c r="A4708" s="62">
        <v>31151501</v>
      </c>
      <c r="B4708" s="63" t="s">
        <v>16306</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15606</v>
      </c>
    </row>
    <row r="4715" spans="1:2" x14ac:dyDescent="0.25">
      <c r="A4715" s="62">
        <v>31151508</v>
      </c>
      <c r="B4715" s="63" t="s">
        <v>10921</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6657</v>
      </c>
    </row>
    <row r="4720" spans="1:2" x14ac:dyDescent="0.25">
      <c r="A4720" s="62">
        <v>31151605</v>
      </c>
      <c r="B4720" s="63" t="s">
        <v>15243</v>
      </c>
    </row>
    <row r="4721" spans="1:2" x14ac:dyDescent="0.25">
      <c r="A4721" s="62">
        <v>31151606</v>
      </c>
      <c r="B4721" s="63" t="s">
        <v>3118</v>
      </c>
    </row>
    <row r="4722" spans="1:2" x14ac:dyDescent="0.25">
      <c r="A4722" s="62">
        <v>31151607</v>
      </c>
      <c r="B4722" s="63" t="s">
        <v>11551</v>
      </c>
    </row>
    <row r="4723" spans="1:2" x14ac:dyDescent="0.25">
      <c r="A4723" s="62">
        <v>31151608</v>
      </c>
      <c r="B4723" s="63" t="s">
        <v>16855</v>
      </c>
    </row>
    <row r="4724" spans="1:2" x14ac:dyDescent="0.25">
      <c r="A4724" s="62">
        <v>31151609</v>
      </c>
      <c r="B4724" s="63" t="s">
        <v>14516</v>
      </c>
    </row>
    <row r="4725" spans="1:2" x14ac:dyDescent="0.25">
      <c r="A4725" s="62">
        <v>31151702</v>
      </c>
      <c r="B4725" s="63" t="s">
        <v>3779</v>
      </c>
    </row>
    <row r="4726" spans="1:2" x14ac:dyDescent="0.25">
      <c r="A4726" s="62">
        <v>31151703</v>
      </c>
      <c r="B4726" s="63" t="s">
        <v>5338</v>
      </c>
    </row>
    <row r="4727" spans="1:2" x14ac:dyDescent="0.25">
      <c r="A4727" s="62">
        <v>31151704</v>
      </c>
      <c r="B4727" s="63" t="s">
        <v>3770</v>
      </c>
    </row>
    <row r="4728" spans="1:2" x14ac:dyDescent="0.25">
      <c r="A4728" s="62">
        <v>31151705</v>
      </c>
      <c r="B4728" s="63" t="s">
        <v>260</v>
      </c>
    </row>
    <row r="4729" spans="1:2" x14ac:dyDescent="0.25">
      <c r="A4729" s="62">
        <v>31151706</v>
      </c>
      <c r="B4729" s="63" t="s">
        <v>12552</v>
      </c>
    </row>
    <row r="4730" spans="1:2" x14ac:dyDescent="0.25">
      <c r="A4730" s="62">
        <v>31151707</v>
      </c>
      <c r="B4730" s="63" t="s">
        <v>9617</v>
      </c>
    </row>
    <row r="4731" spans="1:2" x14ac:dyDescent="0.25">
      <c r="A4731" s="62">
        <v>31151803</v>
      </c>
      <c r="B4731" s="63" t="s">
        <v>3014</v>
      </c>
    </row>
    <row r="4732" spans="1:2" x14ac:dyDescent="0.25">
      <c r="A4732" s="62">
        <v>31151804</v>
      </c>
      <c r="B4732" s="63" t="s">
        <v>17097</v>
      </c>
    </row>
    <row r="4733" spans="1:2" x14ac:dyDescent="0.25">
      <c r="A4733" s="62">
        <v>31151901</v>
      </c>
      <c r="B4733" s="63" t="s">
        <v>8627</v>
      </c>
    </row>
    <row r="4734" spans="1:2" x14ac:dyDescent="0.25">
      <c r="A4734" s="62">
        <v>31151902</v>
      </c>
      <c r="B4734" s="63" t="s">
        <v>4806</v>
      </c>
    </row>
    <row r="4735" spans="1:2" x14ac:dyDescent="0.25">
      <c r="A4735" s="62">
        <v>31151903</v>
      </c>
      <c r="B4735" s="63" t="s">
        <v>15995</v>
      </c>
    </row>
    <row r="4736" spans="1:2" x14ac:dyDescent="0.25">
      <c r="A4736" s="62">
        <v>31151904</v>
      </c>
      <c r="B4736" s="63" t="s">
        <v>16863</v>
      </c>
    </row>
    <row r="4737" spans="1:2" x14ac:dyDescent="0.25">
      <c r="A4737" s="62">
        <v>31151905</v>
      </c>
      <c r="B4737" s="63" t="s">
        <v>18456</v>
      </c>
    </row>
    <row r="4738" spans="1:2" x14ac:dyDescent="0.25">
      <c r="A4738" s="62">
        <v>31152001</v>
      </c>
      <c r="B4738" s="63" t="s">
        <v>10935</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11542</v>
      </c>
    </row>
    <row r="4751" spans="1:2" x14ac:dyDescent="0.25">
      <c r="A4751" s="62">
        <v>31161512</v>
      </c>
      <c r="B4751" s="63" t="s">
        <v>12000</v>
      </c>
    </row>
    <row r="4752" spans="1:2" x14ac:dyDescent="0.25">
      <c r="A4752" s="62">
        <v>31161513</v>
      </c>
      <c r="B4752" s="63" t="s">
        <v>3322</v>
      </c>
    </row>
    <row r="4753" spans="1:2" x14ac:dyDescent="0.25">
      <c r="A4753" s="62">
        <v>31161514</v>
      </c>
      <c r="B4753" s="63" t="s">
        <v>13045</v>
      </c>
    </row>
    <row r="4754" spans="1:2" x14ac:dyDescent="0.25">
      <c r="A4754" s="62">
        <v>31161516</v>
      </c>
      <c r="B4754" s="63" t="s">
        <v>7705</v>
      </c>
    </row>
    <row r="4755" spans="1:2" x14ac:dyDescent="0.25">
      <c r="A4755" s="62">
        <v>31161517</v>
      </c>
      <c r="B4755" s="63" t="s">
        <v>14616</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11006</v>
      </c>
    </row>
    <row r="4762" spans="1:2" x14ac:dyDescent="0.25">
      <c r="A4762" s="62">
        <v>31161606</v>
      </c>
      <c r="B4762" s="63" t="s">
        <v>14939</v>
      </c>
    </row>
    <row r="4763" spans="1:2" x14ac:dyDescent="0.25">
      <c r="A4763" s="62">
        <v>31161607</v>
      </c>
      <c r="B4763" s="63" t="s">
        <v>2400</v>
      </c>
    </row>
    <row r="4764" spans="1:2" x14ac:dyDescent="0.25">
      <c r="A4764" s="62">
        <v>31161608</v>
      </c>
      <c r="B4764" s="63" t="s">
        <v>13658</v>
      </c>
    </row>
    <row r="4765" spans="1:2" x14ac:dyDescent="0.25">
      <c r="A4765" s="62">
        <v>31161609</v>
      </c>
      <c r="B4765" s="63" t="s">
        <v>9841</v>
      </c>
    </row>
    <row r="4766" spans="1:2" x14ac:dyDescent="0.25">
      <c r="A4766" s="62">
        <v>31161610</v>
      </c>
      <c r="B4766" s="63" t="s">
        <v>2642</v>
      </c>
    </row>
    <row r="4767" spans="1:2" x14ac:dyDescent="0.25">
      <c r="A4767" s="62">
        <v>31161611</v>
      </c>
      <c r="B4767" s="63" t="s">
        <v>10688</v>
      </c>
    </row>
    <row r="4768" spans="1:2" x14ac:dyDescent="0.25">
      <c r="A4768" s="62">
        <v>31161612</v>
      </c>
      <c r="B4768" s="63" t="s">
        <v>16846</v>
      </c>
    </row>
    <row r="4769" spans="1:2" x14ac:dyDescent="0.25">
      <c r="A4769" s="62">
        <v>31161613</v>
      </c>
      <c r="B4769" s="63" t="s">
        <v>4969</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13747</v>
      </c>
    </row>
    <row r="4774" spans="1:2" x14ac:dyDescent="0.25">
      <c r="A4774" s="62">
        <v>31161619</v>
      </c>
      <c r="B4774" s="63" t="s">
        <v>16491</v>
      </c>
    </row>
    <row r="4775" spans="1:2" x14ac:dyDescent="0.25">
      <c r="A4775" s="62">
        <v>31161620</v>
      </c>
      <c r="B4775" s="63" t="s">
        <v>3451</v>
      </c>
    </row>
    <row r="4776" spans="1:2" x14ac:dyDescent="0.25">
      <c r="A4776" s="62">
        <v>31161621</v>
      </c>
      <c r="B4776" s="63" t="s">
        <v>5387</v>
      </c>
    </row>
    <row r="4777" spans="1:2" x14ac:dyDescent="0.25">
      <c r="A4777" s="62">
        <v>31161701</v>
      </c>
      <c r="B4777" s="63" t="s">
        <v>16143</v>
      </c>
    </row>
    <row r="4778" spans="1:2" x14ac:dyDescent="0.25">
      <c r="A4778" s="62">
        <v>31161702</v>
      </c>
      <c r="B4778" s="63" t="s">
        <v>8291</v>
      </c>
    </row>
    <row r="4779" spans="1:2" x14ac:dyDescent="0.25">
      <c r="A4779" s="62">
        <v>31161703</v>
      </c>
      <c r="B4779" s="63" t="s">
        <v>7880</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14876</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11462</v>
      </c>
    </row>
    <row r="4793" spans="1:2" x14ac:dyDescent="0.25">
      <c r="A4793" s="62">
        <v>31161718</v>
      </c>
      <c r="B4793" s="63" t="s">
        <v>5036</v>
      </c>
    </row>
    <row r="4794" spans="1:2" x14ac:dyDescent="0.25">
      <c r="A4794" s="62">
        <v>31161719</v>
      </c>
      <c r="B4794" s="63" t="s">
        <v>14861</v>
      </c>
    </row>
    <row r="4795" spans="1:2" x14ac:dyDescent="0.25">
      <c r="A4795" s="62">
        <v>31161720</v>
      </c>
      <c r="B4795" s="63" t="s">
        <v>7607</v>
      </c>
    </row>
    <row r="4796" spans="1:2" x14ac:dyDescent="0.25">
      <c r="A4796" s="62">
        <v>31161721</v>
      </c>
      <c r="B4796" s="63" t="s">
        <v>5095</v>
      </c>
    </row>
    <row r="4797" spans="1:2" x14ac:dyDescent="0.25">
      <c r="A4797" s="62">
        <v>31161722</v>
      </c>
      <c r="B4797" s="63" t="s">
        <v>9446</v>
      </c>
    </row>
    <row r="4798" spans="1:2" x14ac:dyDescent="0.25">
      <c r="A4798" s="62">
        <v>31161723</v>
      </c>
      <c r="B4798" s="63" t="s">
        <v>17022</v>
      </c>
    </row>
    <row r="4799" spans="1:2" x14ac:dyDescent="0.25">
      <c r="A4799" s="62">
        <v>31161724</v>
      </c>
      <c r="B4799" s="63" t="s">
        <v>14668</v>
      </c>
    </row>
    <row r="4800" spans="1:2" x14ac:dyDescent="0.25">
      <c r="A4800" s="62">
        <v>31161725</v>
      </c>
      <c r="B4800" s="63" t="s">
        <v>17651</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5424</v>
      </c>
    </row>
    <row r="4805" spans="1:2" x14ac:dyDescent="0.25">
      <c r="A4805" s="62">
        <v>31161730</v>
      </c>
      <c r="B4805" s="63" t="s">
        <v>17943</v>
      </c>
    </row>
    <row r="4806" spans="1:2" x14ac:dyDescent="0.25">
      <c r="A4806" s="62">
        <v>31161731</v>
      </c>
      <c r="B4806" s="63" t="s">
        <v>13922</v>
      </c>
    </row>
    <row r="4807" spans="1:2" x14ac:dyDescent="0.25">
      <c r="A4807" s="62">
        <v>31161801</v>
      </c>
      <c r="B4807" s="63" t="s">
        <v>8919</v>
      </c>
    </row>
    <row r="4808" spans="1:2" x14ac:dyDescent="0.25">
      <c r="A4808" s="62">
        <v>31161802</v>
      </c>
      <c r="B4808" s="63" t="s">
        <v>17305</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11815</v>
      </c>
    </row>
    <row r="4813" spans="1:2" x14ac:dyDescent="0.25">
      <c r="A4813" s="62">
        <v>31161807</v>
      </c>
      <c r="B4813" s="63" t="s">
        <v>4260</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14635</v>
      </c>
    </row>
    <row r="4822" spans="1:2" x14ac:dyDescent="0.25">
      <c r="A4822" s="62">
        <v>31161816</v>
      </c>
      <c r="B4822" s="63" t="s">
        <v>8309</v>
      </c>
    </row>
    <row r="4823" spans="1:2" x14ac:dyDescent="0.25">
      <c r="A4823" s="62">
        <v>31161817</v>
      </c>
      <c r="B4823" s="63" t="s">
        <v>9332</v>
      </c>
    </row>
    <row r="4824" spans="1:2" x14ac:dyDescent="0.25">
      <c r="A4824" s="62">
        <v>31161818</v>
      </c>
      <c r="B4824" s="63" t="s">
        <v>18800</v>
      </c>
    </row>
    <row r="4825" spans="1:2" x14ac:dyDescent="0.25">
      <c r="A4825" s="62">
        <v>31161819</v>
      </c>
      <c r="B4825" s="63" t="s">
        <v>10765</v>
      </c>
    </row>
    <row r="4826" spans="1:2" x14ac:dyDescent="0.25">
      <c r="A4826" s="62">
        <v>31161820</v>
      </c>
      <c r="B4826" s="63" t="s">
        <v>4215</v>
      </c>
    </row>
    <row r="4827" spans="1:2" x14ac:dyDescent="0.25">
      <c r="A4827" s="62">
        <v>31161901</v>
      </c>
      <c r="B4827" s="63" t="s">
        <v>2916</v>
      </c>
    </row>
    <row r="4828" spans="1:2" x14ac:dyDescent="0.25">
      <c r="A4828" s="62">
        <v>31161902</v>
      </c>
      <c r="B4828" s="63" t="s">
        <v>12384</v>
      </c>
    </row>
    <row r="4829" spans="1:2" x14ac:dyDescent="0.25">
      <c r="A4829" s="62">
        <v>31161903</v>
      </c>
      <c r="B4829" s="63" t="s">
        <v>8578</v>
      </c>
    </row>
    <row r="4830" spans="1:2" x14ac:dyDescent="0.25">
      <c r="A4830" s="62">
        <v>31161904</v>
      </c>
      <c r="B4830" s="63" t="s">
        <v>8988</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13764</v>
      </c>
    </row>
    <row r="4835" spans="1:2" x14ac:dyDescent="0.25">
      <c r="A4835" s="62">
        <v>31162001</v>
      </c>
      <c r="B4835" s="63" t="s">
        <v>16958</v>
      </c>
    </row>
    <row r="4836" spans="1:2" x14ac:dyDescent="0.25">
      <c r="A4836" s="62">
        <v>31162002</v>
      </c>
      <c r="B4836" s="63" t="s">
        <v>2045</v>
      </c>
    </row>
    <row r="4837" spans="1:2" x14ac:dyDescent="0.25">
      <c r="A4837" s="62">
        <v>31162003</v>
      </c>
      <c r="B4837" s="63" t="s">
        <v>13837</v>
      </c>
    </row>
    <row r="4838" spans="1:2" x14ac:dyDescent="0.25">
      <c r="A4838" s="62">
        <v>31162004</v>
      </c>
      <c r="B4838" s="63" t="s">
        <v>6140</v>
      </c>
    </row>
    <row r="4839" spans="1:2" x14ac:dyDescent="0.25">
      <c r="A4839" s="62">
        <v>31162005</v>
      </c>
      <c r="B4839" s="63" t="s">
        <v>13094</v>
      </c>
    </row>
    <row r="4840" spans="1:2" x14ac:dyDescent="0.25">
      <c r="A4840" s="62">
        <v>31162006</v>
      </c>
      <c r="B4840" s="63" t="s">
        <v>16892</v>
      </c>
    </row>
    <row r="4841" spans="1:2" x14ac:dyDescent="0.25">
      <c r="A4841" s="62">
        <v>31162007</v>
      </c>
      <c r="B4841" s="63" t="s">
        <v>11767</v>
      </c>
    </row>
    <row r="4842" spans="1:2" x14ac:dyDescent="0.25">
      <c r="A4842" s="62">
        <v>31162008</v>
      </c>
      <c r="B4842" s="63" t="s">
        <v>10031</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15476</v>
      </c>
    </row>
    <row r="4847" spans="1:2" x14ac:dyDescent="0.25">
      <c r="A4847" s="62">
        <v>31162105</v>
      </c>
      <c r="B4847" s="63" t="s">
        <v>5821</v>
      </c>
    </row>
    <row r="4848" spans="1:2" x14ac:dyDescent="0.25">
      <c r="A4848" s="62">
        <v>31162106</v>
      </c>
      <c r="B4848" s="63" t="s">
        <v>1452</v>
      </c>
    </row>
    <row r="4849" spans="1:2" x14ac:dyDescent="0.25">
      <c r="A4849" s="62">
        <v>31162107</v>
      </c>
      <c r="B4849" s="63" t="s">
        <v>17959</v>
      </c>
    </row>
    <row r="4850" spans="1:2" x14ac:dyDescent="0.25">
      <c r="A4850" s="62">
        <v>31162108</v>
      </c>
      <c r="B4850" s="63" t="s">
        <v>7986</v>
      </c>
    </row>
    <row r="4851" spans="1:2" x14ac:dyDescent="0.25">
      <c r="A4851" s="62">
        <v>31162201</v>
      </c>
      <c r="B4851" s="63" t="s">
        <v>17800</v>
      </c>
    </row>
    <row r="4852" spans="1:2" x14ac:dyDescent="0.25">
      <c r="A4852" s="62">
        <v>31162202</v>
      </c>
      <c r="B4852" s="63" t="s">
        <v>10197</v>
      </c>
    </row>
    <row r="4853" spans="1:2" x14ac:dyDescent="0.25">
      <c r="A4853" s="62">
        <v>31162203</v>
      </c>
      <c r="B4853" s="63" t="s">
        <v>13476</v>
      </c>
    </row>
    <row r="4854" spans="1:2" x14ac:dyDescent="0.25">
      <c r="A4854" s="62">
        <v>31162204</v>
      </c>
      <c r="B4854" s="63" t="s">
        <v>14100</v>
      </c>
    </row>
    <row r="4855" spans="1:2" x14ac:dyDescent="0.25">
      <c r="A4855" s="62">
        <v>31162205</v>
      </c>
      <c r="B4855" s="63" t="s">
        <v>7207</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10505</v>
      </c>
    </row>
    <row r="4866" spans="1:2" x14ac:dyDescent="0.25">
      <c r="A4866" s="62">
        <v>31162307</v>
      </c>
      <c r="B4866" s="63" t="s">
        <v>10247</v>
      </c>
    </row>
    <row r="4867" spans="1:2" x14ac:dyDescent="0.25">
      <c r="A4867" s="62">
        <v>31162308</v>
      </c>
      <c r="B4867" s="63" t="s">
        <v>4071</v>
      </c>
    </row>
    <row r="4868" spans="1:2" x14ac:dyDescent="0.25">
      <c r="A4868" s="62">
        <v>31162309</v>
      </c>
      <c r="B4868" s="63" t="s">
        <v>7958</v>
      </c>
    </row>
    <row r="4869" spans="1:2" x14ac:dyDescent="0.25">
      <c r="A4869" s="62">
        <v>31162310</v>
      </c>
      <c r="B4869" s="63" t="s">
        <v>18026</v>
      </c>
    </row>
    <row r="4870" spans="1:2" x14ac:dyDescent="0.25">
      <c r="A4870" s="62">
        <v>31162311</v>
      </c>
      <c r="B4870" s="63" t="s">
        <v>12975</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10924</v>
      </c>
    </row>
    <row r="4875" spans="1:2" x14ac:dyDescent="0.25">
      <c r="A4875" s="62">
        <v>31162403</v>
      </c>
      <c r="B4875" s="63" t="s">
        <v>506</v>
      </c>
    </row>
    <row r="4876" spans="1:2" x14ac:dyDescent="0.25">
      <c r="A4876" s="62">
        <v>31162404</v>
      </c>
      <c r="B4876" s="63" t="s">
        <v>10093</v>
      </c>
    </row>
    <row r="4877" spans="1:2" x14ac:dyDescent="0.25">
      <c r="A4877" s="62">
        <v>31162405</v>
      </c>
      <c r="B4877" s="63" t="s">
        <v>13871</v>
      </c>
    </row>
    <row r="4878" spans="1:2" x14ac:dyDescent="0.25">
      <c r="A4878" s="62">
        <v>31162406</v>
      </c>
      <c r="B4878" s="63" t="s">
        <v>12530</v>
      </c>
    </row>
    <row r="4879" spans="1:2" x14ac:dyDescent="0.25">
      <c r="A4879" s="62">
        <v>31162407</v>
      </c>
      <c r="B4879" s="63" t="s">
        <v>14855</v>
      </c>
    </row>
    <row r="4880" spans="1:2" x14ac:dyDescent="0.25">
      <c r="A4880" s="62">
        <v>31162409</v>
      </c>
      <c r="B4880" s="63" t="s">
        <v>9882</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3759</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11607</v>
      </c>
    </row>
    <row r="4889" spans="1:2" x14ac:dyDescent="0.25">
      <c r="A4889" s="62">
        <v>31162418</v>
      </c>
      <c r="B4889" s="63" t="s">
        <v>14694</v>
      </c>
    </row>
    <row r="4890" spans="1:2" x14ac:dyDescent="0.25">
      <c r="A4890" s="62">
        <v>31162501</v>
      </c>
      <c r="B4890" s="63" t="s">
        <v>4702</v>
      </c>
    </row>
    <row r="4891" spans="1:2" x14ac:dyDescent="0.25">
      <c r="A4891" s="62">
        <v>31162502</v>
      </c>
      <c r="B4891" s="63" t="s">
        <v>5257</v>
      </c>
    </row>
    <row r="4892" spans="1:2" x14ac:dyDescent="0.25">
      <c r="A4892" s="62">
        <v>31162503</v>
      </c>
      <c r="B4892" s="63" t="s">
        <v>11138</v>
      </c>
    </row>
    <row r="4893" spans="1:2" x14ac:dyDescent="0.25">
      <c r="A4893" s="62">
        <v>31162504</v>
      </c>
      <c r="B4893" s="63" t="s">
        <v>15480</v>
      </c>
    </row>
    <row r="4894" spans="1:2" x14ac:dyDescent="0.25">
      <c r="A4894" s="62">
        <v>31162505</v>
      </c>
      <c r="B4894" s="63" t="s">
        <v>12567</v>
      </c>
    </row>
    <row r="4895" spans="1:2" x14ac:dyDescent="0.25">
      <c r="A4895" s="62">
        <v>31162506</v>
      </c>
      <c r="B4895" s="63" t="s">
        <v>8756</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18628</v>
      </c>
    </row>
    <row r="4903" spans="1:2" x14ac:dyDescent="0.25">
      <c r="A4903" s="62">
        <v>31162607</v>
      </c>
      <c r="B4903" s="63" t="s">
        <v>9836</v>
      </c>
    </row>
    <row r="4904" spans="1:2" x14ac:dyDescent="0.25">
      <c r="A4904" s="62">
        <v>31162608</v>
      </c>
      <c r="B4904" s="63" t="s">
        <v>10565</v>
      </c>
    </row>
    <row r="4905" spans="1:2" x14ac:dyDescent="0.25">
      <c r="A4905" s="62">
        <v>31162609</v>
      </c>
      <c r="B4905" s="63" t="s">
        <v>13403</v>
      </c>
    </row>
    <row r="4906" spans="1:2" x14ac:dyDescent="0.25">
      <c r="A4906" s="62">
        <v>31162610</v>
      </c>
      <c r="B4906" s="63" t="s">
        <v>13207</v>
      </c>
    </row>
    <row r="4907" spans="1:2" x14ac:dyDescent="0.25">
      <c r="A4907" s="62">
        <v>31162611</v>
      </c>
      <c r="B4907" s="63" t="s">
        <v>17698</v>
      </c>
    </row>
    <row r="4908" spans="1:2" x14ac:dyDescent="0.25">
      <c r="A4908" s="62">
        <v>31162701</v>
      </c>
      <c r="B4908" s="63" t="s">
        <v>8706</v>
      </c>
    </row>
    <row r="4909" spans="1:2" x14ac:dyDescent="0.25">
      <c r="A4909" s="62">
        <v>31162702</v>
      </c>
      <c r="B4909" s="63" t="s">
        <v>7052</v>
      </c>
    </row>
    <row r="4910" spans="1:2" x14ac:dyDescent="0.25">
      <c r="A4910" s="62">
        <v>31162703</v>
      </c>
      <c r="B4910" s="63" t="s">
        <v>11660</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3534</v>
      </c>
    </row>
    <row r="4918" spans="1:2" x14ac:dyDescent="0.25">
      <c r="A4918" s="62">
        <v>31162807</v>
      </c>
      <c r="B4918" s="63" t="s">
        <v>4391</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8277</v>
      </c>
    </row>
    <row r="4924" spans="1:2" x14ac:dyDescent="0.25">
      <c r="A4924" s="62">
        <v>31162902</v>
      </c>
      <c r="B4924" s="63" t="s">
        <v>9935</v>
      </c>
    </row>
    <row r="4925" spans="1:2" x14ac:dyDescent="0.25">
      <c r="A4925" s="62">
        <v>31162903</v>
      </c>
      <c r="B4925" s="63" t="s">
        <v>14998</v>
      </c>
    </row>
    <row r="4926" spans="1:2" x14ac:dyDescent="0.25">
      <c r="A4926" s="62">
        <v>31162904</v>
      </c>
      <c r="B4926" s="63" t="s">
        <v>4595</v>
      </c>
    </row>
    <row r="4927" spans="1:2" x14ac:dyDescent="0.25">
      <c r="A4927" s="62">
        <v>31162905</v>
      </c>
      <c r="B4927" s="63" t="s">
        <v>17893</v>
      </c>
    </row>
    <row r="4928" spans="1:2" x14ac:dyDescent="0.25">
      <c r="A4928" s="62">
        <v>31162906</v>
      </c>
      <c r="B4928" s="63" t="s">
        <v>15669</v>
      </c>
    </row>
    <row r="4929" spans="1:2" x14ac:dyDescent="0.25">
      <c r="A4929" s="62">
        <v>31163001</v>
      </c>
      <c r="B4929" s="63" t="s">
        <v>11898</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3805</v>
      </c>
    </row>
    <row r="4935" spans="1:2" x14ac:dyDescent="0.25">
      <c r="A4935" s="62">
        <v>31163102</v>
      </c>
      <c r="B4935" s="63" t="s">
        <v>5320</v>
      </c>
    </row>
    <row r="4936" spans="1:2" x14ac:dyDescent="0.25">
      <c r="A4936" s="62">
        <v>31163103</v>
      </c>
      <c r="B4936" s="63" t="s">
        <v>6596</v>
      </c>
    </row>
    <row r="4937" spans="1:2" x14ac:dyDescent="0.25">
      <c r="A4937" s="62">
        <v>31163201</v>
      </c>
      <c r="B4937" s="63" t="s">
        <v>16195</v>
      </c>
    </row>
    <row r="4938" spans="1:2" x14ac:dyDescent="0.25">
      <c r="A4938" s="62">
        <v>31163202</v>
      </c>
      <c r="B4938" s="63" t="s">
        <v>16036</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12847</v>
      </c>
    </row>
    <row r="4945" spans="1:2" x14ac:dyDescent="0.25">
      <c r="A4945" s="62">
        <v>31163210</v>
      </c>
      <c r="B4945" s="63" t="s">
        <v>8822</v>
      </c>
    </row>
    <row r="4946" spans="1:2" x14ac:dyDescent="0.25">
      <c r="A4946" s="62">
        <v>31163211</v>
      </c>
      <c r="B4946" s="63" t="s">
        <v>5971</v>
      </c>
    </row>
    <row r="4947" spans="1:2" x14ac:dyDescent="0.25">
      <c r="A4947" s="62">
        <v>31163212</v>
      </c>
      <c r="B4947" s="63" t="s">
        <v>16366</v>
      </c>
    </row>
    <row r="4948" spans="1:2" x14ac:dyDescent="0.25">
      <c r="A4948" s="62">
        <v>31163213</v>
      </c>
      <c r="B4948" s="63" t="s">
        <v>11902</v>
      </c>
    </row>
    <row r="4949" spans="1:2" x14ac:dyDescent="0.25">
      <c r="A4949" s="62">
        <v>31163214</v>
      </c>
      <c r="B4949" s="63" t="s">
        <v>13181</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1610</v>
      </c>
    </row>
    <row r="4954" spans="1:2" x14ac:dyDescent="0.25">
      <c r="A4954" s="62">
        <v>31171503</v>
      </c>
      <c r="B4954" s="63" t="s">
        <v>7617</v>
      </c>
    </row>
    <row r="4955" spans="1:2" x14ac:dyDescent="0.25">
      <c r="A4955" s="62">
        <v>31171504</v>
      </c>
      <c r="B4955" s="63" t="s">
        <v>10791</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10561</v>
      </c>
    </row>
    <row r="4961" spans="1:2" x14ac:dyDescent="0.25">
      <c r="A4961" s="62">
        <v>31171510</v>
      </c>
      <c r="B4961" s="63" t="s">
        <v>7425</v>
      </c>
    </row>
    <row r="4962" spans="1:2" x14ac:dyDescent="0.25">
      <c r="A4962" s="62">
        <v>31171511</v>
      </c>
      <c r="B4962" s="63" t="s">
        <v>12255</v>
      </c>
    </row>
    <row r="4963" spans="1:2" x14ac:dyDescent="0.25">
      <c r="A4963" s="62">
        <v>31171512</v>
      </c>
      <c r="B4963" s="63" t="s">
        <v>15865</v>
      </c>
    </row>
    <row r="4964" spans="1:2" x14ac:dyDescent="0.25">
      <c r="A4964" s="62">
        <v>31171513</v>
      </c>
      <c r="B4964" s="63" t="s">
        <v>14004</v>
      </c>
    </row>
    <row r="4965" spans="1:2" x14ac:dyDescent="0.25">
      <c r="A4965" s="62">
        <v>31171515</v>
      </c>
      <c r="B4965" s="63" t="s">
        <v>9419</v>
      </c>
    </row>
    <row r="4966" spans="1:2" x14ac:dyDescent="0.25">
      <c r="A4966" s="62">
        <v>31171516</v>
      </c>
      <c r="B4966" s="63" t="s">
        <v>9096</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13197</v>
      </c>
    </row>
    <row r="4979" spans="1:2" x14ac:dyDescent="0.25">
      <c r="A4979" s="62">
        <v>31171603</v>
      </c>
      <c r="B4979" s="63" t="s">
        <v>14000</v>
      </c>
    </row>
    <row r="4980" spans="1:2" x14ac:dyDescent="0.25">
      <c r="A4980" s="62">
        <v>31171604</v>
      </c>
      <c r="B4980" s="63" t="s">
        <v>809</v>
      </c>
    </row>
    <row r="4981" spans="1:2" x14ac:dyDescent="0.25">
      <c r="A4981" s="62">
        <v>31171605</v>
      </c>
      <c r="B4981" s="63" t="s">
        <v>10923</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11777</v>
      </c>
    </row>
    <row r="4986" spans="1:2" x14ac:dyDescent="0.25">
      <c r="A4986" s="62">
        <v>31171708</v>
      </c>
      <c r="B4986" s="63" t="s">
        <v>3564</v>
      </c>
    </row>
    <row r="4987" spans="1:2" x14ac:dyDescent="0.25">
      <c r="A4987" s="62">
        <v>31171709</v>
      </c>
      <c r="B4987" s="63" t="s">
        <v>11562</v>
      </c>
    </row>
    <row r="4988" spans="1:2" x14ac:dyDescent="0.25">
      <c r="A4988" s="62">
        <v>31171710</v>
      </c>
      <c r="B4988" s="63" t="s">
        <v>10854</v>
      </c>
    </row>
    <row r="4989" spans="1:2" x14ac:dyDescent="0.25">
      <c r="A4989" s="62">
        <v>31171711</v>
      </c>
      <c r="B4989" s="63" t="s">
        <v>16468</v>
      </c>
    </row>
    <row r="4990" spans="1:2" x14ac:dyDescent="0.25">
      <c r="A4990" s="62">
        <v>31171712</v>
      </c>
      <c r="B4990" s="63" t="s">
        <v>18054</v>
      </c>
    </row>
    <row r="4991" spans="1:2" x14ac:dyDescent="0.25">
      <c r="A4991" s="62">
        <v>31171713</v>
      </c>
      <c r="B4991" s="63" t="s">
        <v>10167</v>
      </c>
    </row>
    <row r="4992" spans="1:2" x14ac:dyDescent="0.25">
      <c r="A4992" s="62">
        <v>31171714</v>
      </c>
      <c r="B4992" s="63" t="s">
        <v>8243</v>
      </c>
    </row>
    <row r="4993" spans="1:2" x14ac:dyDescent="0.25">
      <c r="A4993" s="62">
        <v>31171801</v>
      </c>
      <c r="B4993" s="63" t="s">
        <v>17791</v>
      </c>
    </row>
    <row r="4994" spans="1:2" x14ac:dyDescent="0.25">
      <c r="A4994" s="62">
        <v>31171802</v>
      </c>
      <c r="B4994" s="63" t="s">
        <v>7234</v>
      </c>
    </row>
    <row r="4995" spans="1:2" x14ac:dyDescent="0.25">
      <c r="A4995" s="62">
        <v>31171803</v>
      </c>
      <c r="B4995" s="63" t="s">
        <v>1024</v>
      </c>
    </row>
    <row r="4996" spans="1:2" x14ac:dyDescent="0.25">
      <c r="A4996" s="62">
        <v>31171804</v>
      </c>
      <c r="B4996" s="63" t="s">
        <v>9987</v>
      </c>
    </row>
    <row r="4997" spans="1:2" x14ac:dyDescent="0.25">
      <c r="A4997" s="62">
        <v>31171805</v>
      </c>
      <c r="B4997" s="63" t="s">
        <v>13623</v>
      </c>
    </row>
    <row r="4998" spans="1:2" x14ac:dyDescent="0.25">
      <c r="A4998" s="62">
        <v>31171806</v>
      </c>
      <c r="B4998" s="63" t="s">
        <v>4190</v>
      </c>
    </row>
    <row r="4999" spans="1:2" x14ac:dyDescent="0.25">
      <c r="A4999" s="62">
        <v>31171901</v>
      </c>
      <c r="B4999" s="63" t="s">
        <v>5836</v>
      </c>
    </row>
    <row r="5000" spans="1:2" x14ac:dyDescent="0.25">
      <c r="A5000" s="62">
        <v>31181501</v>
      </c>
      <c r="B5000" s="63" t="s">
        <v>9266</v>
      </c>
    </row>
    <row r="5001" spans="1:2" x14ac:dyDescent="0.25">
      <c r="A5001" s="62">
        <v>31181502</v>
      </c>
      <c r="B5001" s="63" t="s">
        <v>12541</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12340</v>
      </c>
    </row>
    <row r="5006" spans="1:2" x14ac:dyDescent="0.25">
      <c r="A5006" s="62">
        <v>31181507</v>
      </c>
      <c r="B5006" s="63" t="s">
        <v>5946</v>
      </c>
    </row>
    <row r="5007" spans="1:2" x14ac:dyDescent="0.25">
      <c r="A5007" s="62">
        <v>31181508</v>
      </c>
      <c r="B5007" s="63" t="s">
        <v>17497</v>
      </c>
    </row>
    <row r="5008" spans="1:2" x14ac:dyDescent="0.25">
      <c r="A5008" s="62">
        <v>31181509</v>
      </c>
      <c r="B5008" s="63" t="s">
        <v>1346</v>
      </c>
    </row>
    <row r="5009" spans="1:2" x14ac:dyDescent="0.25">
      <c r="A5009" s="62">
        <v>31181510</v>
      </c>
      <c r="B5009" s="63" t="s">
        <v>3921</v>
      </c>
    </row>
    <row r="5010" spans="1:2" x14ac:dyDescent="0.25">
      <c r="A5010" s="62">
        <v>31181511</v>
      </c>
      <c r="B5010" s="63" t="s">
        <v>11872</v>
      </c>
    </row>
    <row r="5011" spans="1:2" x14ac:dyDescent="0.25">
      <c r="A5011" s="62">
        <v>31181512</v>
      </c>
      <c r="B5011" s="63" t="s">
        <v>2187</v>
      </c>
    </row>
    <row r="5012" spans="1:2" x14ac:dyDescent="0.25">
      <c r="A5012" s="62">
        <v>31181601</v>
      </c>
      <c r="B5012" s="63" t="s">
        <v>8642</v>
      </c>
    </row>
    <row r="5013" spans="1:2" x14ac:dyDescent="0.25">
      <c r="A5013" s="62">
        <v>31181602</v>
      </c>
      <c r="B5013" s="63" t="s">
        <v>12654</v>
      </c>
    </row>
    <row r="5014" spans="1:2" x14ac:dyDescent="0.25">
      <c r="A5014" s="62">
        <v>31181603</v>
      </c>
      <c r="B5014" s="63" t="s">
        <v>7180</v>
      </c>
    </row>
    <row r="5015" spans="1:2" x14ac:dyDescent="0.25">
      <c r="A5015" s="62">
        <v>31181604</v>
      </c>
      <c r="B5015" s="63" t="s">
        <v>11659</v>
      </c>
    </row>
    <row r="5016" spans="1:2" x14ac:dyDescent="0.25">
      <c r="A5016" s="62">
        <v>31181605</v>
      </c>
      <c r="B5016" s="63" t="s">
        <v>15583</v>
      </c>
    </row>
    <row r="5017" spans="1:2" x14ac:dyDescent="0.25">
      <c r="A5017" s="62">
        <v>31181606</v>
      </c>
      <c r="B5017" s="63" t="s">
        <v>4014</v>
      </c>
    </row>
    <row r="5018" spans="1:2" x14ac:dyDescent="0.25">
      <c r="A5018" s="62">
        <v>31181607</v>
      </c>
      <c r="B5018" s="63" t="s">
        <v>14502</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11453</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7087</v>
      </c>
    </row>
    <row r="5029" spans="1:2" x14ac:dyDescent="0.25">
      <c r="A5029" s="62">
        <v>31191509</v>
      </c>
      <c r="B5029" s="63" t="s">
        <v>1984</v>
      </c>
    </row>
    <row r="5030" spans="1:2" x14ac:dyDescent="0.25">
      <c r="A5030" s="62">
        <v>31191510</v>
      </c>
      <c r="B5030" s="63" t="s">
        <v>18697</v>
      </c>
    </row>
    <row r="5031" spans="1:2" x14ac:dyDescent="0.25">
      <c r="A5031" s="62">
        <v>31191511</v>
      </c>
      <c r="B5031" s="63" t="s">
        <v>4573</v>
      </c>
    </row>
    <row r="5032" spans="1:2" x14ac:dyDescent="0.25">
      <c r="A5032" s="62">
        <v>31191512</v>
      </c>
      <c r="B5032" s="63" t="s">
        <v>11477</v>
      </c>
    </row>
    <row r="5033" spans="1:2" x14ac:dyDescent="0.25">
      <c r="A5033" s="62">
        <v>31191513</v>
      </c>
      <c r="B5033" s="63" t="s">
        <v>13273</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11775</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17517</v>
      </c>
    </row>
    <row r="5044" spans="1:2" x14ac:dyDescent="0.25">
      <c r="A5044" s="62">
        <v>31201502</v>
      </c>
      <c r="B5044" s="63" t="s">
        <v>12254</v>
      </c>
    </row>
    <row r="5045" spans="1:2" x14ac:dyDescent="0.25">
      <c r="A5045" s="62">
        <v>31201503</v>
      </c>
      <c r="B5045" s="63" t="s">
        <v>14991</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7905</v>
      </c>
    </row>
    <row r="5050" spans="1:2" x14ac:dyDescent="0.25">
      <c r="A5050" s="62">
        <v>31201508</v>
      </c>
      <c r="B5050" s="63" t="s">
        <v>14337</v>
      </c>
    </row>
    <row r="5051" spans="1:2" x14ac:dyDescent="0.25">
      <c r="A5051" s="62">
        <v>31201509</v>
      </c>
      <c r="B5051" s="63" t="s">
        <v>6015</v>
      </c>
    </row>
    <row r="5052" spans="1:2" x14ac:dyDescent="0.25">
      <c r="A5052" s="62">
        <v>31201510</v>
      </c>
      <c r="B5052" s="63" t="s">
        <v>14220</v>
      </c>
    </row>
    <row r="5053" spans="1:2" x14ac:dyDescent="0.25">
      <c r="A5053" s="62">
        <v>31201511</v>
      </c>
      <c r="B5053" s="63" t="s">
        <v>3574</v>
      </c>
    </row>
    <row r="5054" spans="1:2" x14ac:dyDescent="0.25">
      <c r="A5054" s="62">
        <v>31201512</v>
      </c>
      <c r="B5054" s="63" t="s">
        <v>2603</v>
      </c>
    </row>
    <row r="5055" spans="1:2" x14ac:dyDescent="0.25">
      <c r="A5055" s="62">
        <v>31201513</v>
      </c>
      <c r="B5055" s="63" t="s">
        <v>11406</v>
      </c>
    </row>
    <row r="5056" spans="1:2" x14ac:dyDescent="0.25">
      <c r="A5056" s="62">
        <v>31201514</v>
      </c>
      <c r="B5056" s="63" t="s">
        <v>6799</v>
      </c>
    </row>
    <row r="5057" spans="1:2" x14ac:dyDescent="0.25">
      <c r="A5057" s="62">
        <v>31201515</v>
      </c>
      <c r="B5057" s="63" t="s">
        <v>13389</v>
      </c>
    </row>
    <row r="5058" spans="1:2" x14ac:dyDescent="0.25">
      <c r="A5058" s="62">
        <v>31201516</v>
      </c>
      <c r="B5058" s="63" t="s">
        <v>10945</v>
      </c>
    </row>
    <row r="5059" spans="1:2" x14ac:dyDescent="0.25">
      <c r="A5059" s="62">
        <v>31201517</v>
      </c>
      <c r="B5059" s="63" t="s">
        <v>10734</v>
      </c>
    </row>
    <row r="5060" spans="1:2" x14ac:dyDescent="0.25">
      <c r="A5060" s="62">
        <v>31201518</v>
      </c>
      <c r="B5060" s="63" t="s">
        <v>7632</v>
      </c>
    </row>
    <row r="5061" spans="1:2" x14ac:dyDescent="0.25">
      <c r="A5061" s="62">
        <v>31201519</v>
      </c>
      <c r="B5061" s="63" t="s">
        <v>3105</v>
      </c>
    </row>
    <row r="5062" spans="1:2" x14ac:dyDescent="0.25">
      <c r="A5062" s="62">
        <v>31201520</v>
      </c>
      <c r="B5062" s="63" t="s">
        <v>16367</v>
      </c>
    </row>
    <row r="5063" spans="1:2" x14ac:dyDescent="0.25">
      <c r="A5063" s="62">
        <v>31201521</v>
      </c>
      <c r="B5063" s="63" t="s">
        <v>11492</v>
      </c>
    </row>
    <row r="5064" spans="1:2" x14ac:dyDescent="0.25">
      <c r="A5064" s="62">
        <v>31201522</v>
      </c>
      <c r="B5064" s="63" t="s">
        <v>10370</v>
      </c>
    </row>
    <row r="5065" spans="1:2" x14ac:dyDescent="0.25">
      <c r="A5065" s="62">
        <v>31201523</v>
      </c>
      <c r="B5065" s="63" t="s">
        <v>15262</v>
      </c>
    </row>
    <row r="5066" spans="1:2" x14ac:dyDescent="0.25">
      <c r="A5066" s="62">
        <v>31201524</v>
      </c>
      <c r="B5066" s="63" t="s">
        <v>4109</v>
      </c>
    </row>
    <row r="5067" spans="1:2" x14ac:dyDescent="0.25">
      <c r="A5067" s="62">
        <v>31201525</v>
      </c>
      <c r="B5067" s="63" t="s">
        <v>11764</v>
      </c>
    </row>
    <row r="5068" spans="1:2" x14ac:dyDescent="0.25">
      <c r="A5068" s="62">
        <v>31201526</v>
      </c>
      <c r="B5068" s="63" t="s">
        <v>3010</v>
      </c>
    </row>
    <row r="5069" spans="1:2" x14ac:dyDescent="0.25">
      <c r="A5069" s="62">
        <v>31201527</v>
      </c>
      <c r="B5069" s="63" t="s">
        <v>6532</v>
      </c>
    </row>
    <row r="5070" spans="1:2" x14ac:dyDescent="0.25">
      <c r="A5070" s="62">
        <v>31201528</v>
      </c>
      <c r="B5070" s="63" t="s">
        <v>16705</v>
      </c>
    </row>
    <row r="5071" spans="1:2" x14ac:dyDescent="0.25">
      <c r="A5071" s="62">
        <v>31201601</v>
      </c>
      <c r="B5071" s="63" t="s">
        <v>14094</v>
      </c>
    </row>
    <row r="5072" spans="1:2" x14ac:dyDescent="0.25">
      <c r="A5072" s="62">
        <v>31201602</v>
      </c>
      <c r="B5072" s="63" t="s">
        <v>17232</v>
      </c>
    </row>
    <row r="5073" spans="1:2" x14ac:dyDescent="0.25">
      <c r="A5073" s="62">
        <v>31201603</v>
      </c>
      <c r="B5073" s="63" t="s">
        <v>5456</v>
      </c>
    </row>
    <row r="5074" spans="1:2" x14ac:dyDescent="0.25">
      <c r="A5074" s="62">
        <v>31201604</v>
      </c>
      <c r="B5074" s="63" t="s">
        <v>12912</v>
      </c>
    </row>
    <row r="5075" spans="1:2" x14ac:dyDescent="0.25">
      <c r="A5075" s="62">
        <v>31201605</v>
      </c>
      <c r="B5075" s="63" t="s">
        <v>5264</v>
      </c>
    </row>
    <row r="5076" spans="1:2" x14ac:dyDescent="0.25">
      <c r="A5076" s="62">
        <v>31201606</v>
      </c>
      <c r="B5076" s="63" t="s">
        <v>9450</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13492</v>
      </c>
    </row>
    <row r="5082" spans="1:2" x14ac:dyDescent="0.25">
      <c r="A5082" s="62">
        <v>31201612</v>
      </c>
      <c r="B5082" s="63" t="s">
        <v>10764</v>
      </c>
    </row>
    <row r="5083" spans="1:2" x14ac:dyDescent="0.25">
      <c r="A5083" s="62">
        <v>31201613</v>
      </c>
      <c r="B5083" s="63" t="s">
        <v>15134</v>
      </c>
    </row>
    <row r="5084" spans="1:2" x14ac:dyDescent="0.25">
      <c r="A5084" s="62">
        <v>31201614</v>
      </c>
      <c r="B5084" s="63" t="s">
        <v>1912</v>
      </c>
    </row>
    <row r="5085" spans="1:2" x14ac:dyDescent="0.25">
      <c r="A5085" s="62">
        <v>31201615</v>
      </c>
      <c r="B5085" s="63" t="s">
        <v>3733</v>
      </c>
    </row>
    <row r="5086" spans="1:2" x14ac:dyDescent="0.25">
      <c r="A5086" s="62">
        <v>31201616</v>
      </c>
      <c r="B5086" s="63" t="s">
        <v>10318</v>
      </c>
    </row>
    <row r="5087" spans="1:2" x14ac:dyDescent="0.25">
      <c r="A5087" s="62">
        <v>31201617</v>
      </c>
      <c r="B5087" s="63" t="s">
        <v>16384</v>
      </c>
    </row>
    <row r="5088" spans="1:2" x14ac:dyDescent="0.25">
      <c r="A5088" s="62">
        <v>31211501</v>
      </c>
      <c r="B5088" s="63" t="s">
        <v>11603</v>
      </c>
    </row>
    <row r="5089" spans="1:2" x14ac:dyDescent="0.25">
      <c r="A5089" s="62">
        <v>31211502</v>
      </c>
      <c r="B5089" s="63" t="s">
        <v>2247</v>
      </c>
    </row>
    <row r="5090" spans="1:2" x14ac:dyDescent="0.25">
      <c r="A5090" s="62">
        <v>31211503</v>
      </c>
      <c r="B5090" s="63" t="s">
        <v>11034</v>
      </c>
    </row>
    <row r="5091" spans="1:2" x14ac:dyDescent="0.25">
      <c r="A5091" s="62">
        <v>31211504</v>
      </c>
      <c r="B5091" s="63" t="s">
        <v>14246</v>
      </c>
    </row>
    <row r="5092" spans="1:2" x14ac:dyDescent="0.25">
      <c r="A5092" s="62">
        <v>31211505</v>
      </c>
      <c r="B5092" s="63" t="s">
        <v>4280</v>
      </c>
    </row>
    <row r="5093" spans="1:2" x14ac:dyDescent="0.25">
      <c r="A5093" s="62">
        <v>31211506</v>
      </c>
      <c r="B5093" s="63" t="s">
        <v>8853</v>
      </c>
    </row>
    <row r="5094" spans="1:2" x14ac:dyDescent="0.25">
      <c r="A5094" s="62">
        <v>31211507</v>
      </c>
      <c r="B5094" s="63" t="s">
        <v>4701</v>
      </c>
    </row>
    <row r="5095" spans="1:2" x14ac:dyDescent="0.25">
      <c r="A5095" s="62">
        <v>31211508</v>
      </c>
      <c r="B5095" s="63" t="s">
        <v>11170</v>
      </c>
    </row>
    <row r="5096" spans="1:2" x14ac:dyDescent="0.25">
      <c r="A5096" s="62">
        <v>31211509</v>
      </c>
      <c r="B5096" s="63" t="s">
        <v>18658</v>
      </c>
    </row>
    <row r="5097" spans="1:2" x14ac:dyDescent="0.25">
      <c r="A5097" s="62">
        <v>31211510</v>
      </c>
      <c r="B5097" s="63" t="s">
        <v>4155</v>
      </c>
    </row>
    <row r="5098" spans="1:2" x14ac:dyDescent="0.25">
      <c r="A5098" s="62">
        <v>31211511</v>
      </c>
      <c r="B5098" s="63" t="s">
        <v>2384</v>
      </c>
    </row>
    <row r="5099" spans="1:2" x14ac:dyDescent="0.25">
      <c r="A5099" s="62">
        <v>31211512</v>
      </c>
      <c r="B5099" s="63" t="s">
        <v>18324</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12827</v>
      </c>
    </row>
    <row r="5104" spans="1:2" x14ac:dyDescent="0.25">
      <c r="A5104" s="62">
        <v>31211605</v>
      </c>
      <c r="B5104" s="63" t="s">
        <v>5562</v>
      </c>
    </row>
    <row r="5105" spans="1:2" x14ac:dyDescent="0.25">
      <c r="A5105" s="62">
        <v>31211606</v>
      </c>
      <c r="B5105" s="63" t="s">
        <v>14562</v>
      </c>
    </row>
    <row r="5106" spans="1:2" x14ac:dyDescent="0.25">
      <c r="A5106" s="62">
        <v>31211701</v>
      </c>
      <c r="B5106" s="63" t="s">
        <v>11720</v>
      </c>
    </row>
    <row r="5107" spans="1:2" x14ac:dyDescent="0.25">
      <c r="A5107" s="62">
        <v>31211702</v>
      </c>
      <c r="B5107" s="63" t="s">
        <v>18672</v>
      </c>
    </row>
    <row r="5108" spans="1:2" x14ac:dyDescent="0.25">
      <c r="A5108" s="62">
        <v>31211703</v>
      </c>
      <c r="B5108" s="63" t="s">
        <v>11441</v>
      </c>
    </row>
    <row r="5109" spans="1:2" x14ac:dyDescent="0.25">
      <c r="A5109" s="62">
        <v>31211704</v>
      </c>
      <c r="B5109" s="63" t="s">
        <v>9544</v>
      </c>
    </row>
    <row r="5110" spans="1:2" x14ac:dyDescent="0.25">
      <c r="A5110" s="62">
        <v>31211705</v>
      </c>
      <c r="B5110" s="63" t="s">
        <v>15604</v>
      </c>
    </row>
    <row r="5111" spans="1:2" x14ac:dyDescent="0.25">
      <c r="A5111" s="62">
        <v>31211706</v>
      </c>
      <c r="B5111" s="63" t="s">
        <v>12051</v>
      </c>
    </row>
    <row r="5112" spans="1:2" x14ac:dyDescent="0.25">
      <c r="A5112" s="62">
        <v>31211707</v>
      </c>
      <c r="B5112" s="63" t="s">
        <v>11813</v>
      </c>
    </row>
    <row r="5113" spans="1:2" x14ac:dyDescent="0.25">
      <c r="A5113" s="62">
        <v>31211708</v>
      </c>
      <c r="B5113" s="63" t="s">
        <v>1927</v>
      </c>
    </row>
    <row r="5114" spans="1:2" x14ac:dyDescent="0.25">
      <c r="A5114" s="62">
        <v>31211801</v>
      </c>
      <c r="B5114" s="63" t="s">
        <v>5474</v>
      </c>
    </row>
    <row r="5115" spans="1:2" x14ac:dyDescent="0.25">
      <c r="A5115" s="62">
        <v>31211802</v>
      </c>
      <c r="B5115" s="63" t="s">
        <v>14306</v>
      </c>
    </row>
    <row r="5116" spans="1:2" x14ac:dyDescent="0.25">
      <c r="A5116" s="62">
        <v>31211803</v>
      </c>
      <c r="B5116" s="63" t="s">
        <v>13942</v>
      </c>
    </row>
    <row r="5117" spans="1:2" x14ac:dyDescent="0.25">
      <c r="A5117" s="62">
        <v>31211901</v>
      </c>
      <c r="B5117" s="63" t="s">
        <v>11400</v>
      </c>
    </row>
    <row r="5118" spans="1:2" x14ac:dyDescent="0.25">
      <c r="A5118" s="62">
        <v>31211902</v>
      </c>
      <c r="B5118" s="63" t="s">
        <v>9182</v>
      </c>
    </row>
    <row r="5119" spans="1:2" x14ac:dyDescent="0.25">
      <c r="A5119" s="62">
        <v>31211903</v>
      </c>
      <c r="B5119" s="63" t="s">
        <v>14013</v>
      </c>
    </row>
    <row r="5120" spans="1:2" x14ac:dyDescent="0.25">
      <c r="A5120" s="62">
        <v>31211904</v>
      </c>
      <c r="B5120" s="63" t="s">
        <v>16355</v>
      </c>
    </row>
    <row r="5121" spans="1:2" x14ac:dyDescent="0.25">
      <c r="A5121" s="62">
        <v>31211905</v>
      </c>
      <c r="B5121" s="63" t="s">
        <v>4266</v>
      </c>
    </row>
    <row r="5122" spans="1:2" x14ac:dyDescent="0.25">
      <c r="A5122" s="62">
        <v>31211906</v>
      </c>
      <c r="B5122" s="63" t="s">
        <v>10526</v>
      </c>
    </row>
    <row r="5123" spans="1:2" x14ac:dyDescent="0.25">
      <c r="A5123" s="62">
        <v>31211908</v>
      </c>
      <c r="B5123" s="63" t="s">
        <v>10732</v>
      </c>
    </row>
    <row r="5124" spans="1:2" x14ac:dyDescent="0.25">
      <c r="A5124" s="62">
        <v>31211909</v>
      </c>
      <c r="B5124" s="63" t="s">
        <v>6923</v>
      </c>
    </row>
    <row r="5125" spans="1:2" x14ac:dyDescent="0.25">
      <c r="A5125" s="62">
        <v>31211910</v>
      </c>
      <c r="B5125" s="63" t="s">
        <v>9244</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12005</v>
      </c>
    </row>
    <row r="5130" spans="1:2" x14ac:dyDescent="0.25">
      <c r="A5130" s="62">
        <v>31211916</v>
      </c>
      <c r="B5130" s="63" t="s">
        <v>15149</v>
      </c>
    </row>
    <row r="5131" spans="1:2" x14ac:dyDescent="0.25">
      <c r="A5131" s="62">
        <v>31211917</v>
      </c>
      <c r="B5131" s="63" t="s">
        <v>7495</v>
      </c>
    </row>
    <row r="5132" spans="1:2" x14ac:dyDescent="0.25">
      <c r="A5132" s="62">
        <v>31221601</v>
      </c>
      <c r="B5132" s="63" t="s">
        <v>18021</v>
      </c>
    </row>
    <row r="5133" spans="1:2" x14ac:dyDescent="0.25">
      <c r="A5133" s="62">
        <v>31221602</v>
      </c>
      <c r="B5133" s="63" t="s">
        <v>13729</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4555</v>
      </c>
    </row>
    <row r="5141" spans="1:2" x14ac:dyDescent="0.25">
      <c r="A5141" s="62">
        <v>31231107</v>
      </c>
      <c r="B5141" s="63" t="s">
        <v>1341</v>
      </c>
    </row>
    <row r="5142" spans="1:2" x14ac:dyDescent="0.25">
      <c r="A5142" s="62">
        <v>31231108</v>
      </c>
      <c r="B5142" s="63" t="s">
        <v>16190</v>
      </c>
    </row>
    <row r="5143" spans="1:2" x14ac:dyDescent="0.25">
      <c r="A5143" s="62">
        <v>31231109</v>
      </c>
      <c r="B5143" s="63" t="s">
        <v>12723</v>
      </c>
    </row>
    <row r="5144" spans="1:2" x14ac:dyDescent="0.25">
      <c r="A5144" s="62">
        <v>31231110</v>
      </c>
      <c r="B5144" s="63" t="s">
        <v>18673</v>
      </c>
    </row>
    <row r="5145" spans="1:2" x14ac:dyDescent="0.25">
      <c r="A5145" s="62">
        <v>31231111</v>
      </c>
      <c r="B5145" s="63" t="s">
        <v>5470</v>
      </c>
    </row>
    <row r="5146" spans="1:2" x14ac:dyDescent="0.25">
      <c r="A5146" s="62">
        <v>31231112</v>
      </c>
      <c r="B5146" s="63" t="s">
        <v>12545</v>
      </c>
    </row>
    <row r="5147" spans="1:2" x14ac:dyDescent="0.25">
      <c r="A5147" s="62">
        <v>31231113</v>
      </c>
      <c r="B5147" s="63" t="s">
        <v>11877</v>
      </c>
    </row>
    <row r="5148" spans="1:2" x14ac:dyDescent="0.25">
      <c r="A5148" s="62">
        <v>31231114</v>
      </c>
      <c r="B5148" s="63" t="s">
        <v>7353</v>
      </c>
    </row>
    <row r="5149" spans="1:2" x14ac:dyDescent="0.25">
      <c r="A5149" s="62">
        <v>31231115</v>
      </c>
      <c r="B5149" s="63" t="s">
        <v>3537</v>
      </c>
    </row>
    <row r="5150" spans="1:2" x14ac:dyDescent="0.25">
      <c r="A5150" s="62">
        <v>31231116</v>
      </c>
      <c r="B5150" s="63" t="s">
        <v>1234</v>
      </c>
    </row>
    <row r="5151" spans="1:2" x14ac:dyDescent="0.25">
      <c r="A5151" s="62">
        <v>31231117</v>
      </c>
      <c r="B5151" s="63" t="s">
        <v>14215</v>
      </c>
    </row>
    <row r="5152" spans="1:2" x14ac:dyDescent="0.25">
      <c r="A5152" s="62">
        <v>31231118</v>
      </c>
      <c r="B5152" s="63" t="s">
        <v>12025</v>
      </c>
    </row>
    <row r="5153" spans="1:2" x14ac:dyDescent="0.25">
      <c r="A5153" s="62">
        <v>31231119</v>
      </c>
      <c r="B5153" s="63" t="s">
        <v>11734</v>
      </c>
    </row>
    <row r="5154" spans="1:2" x14ac:dyDescent="0.25">
      <c r="A5154" s="62">
        <v>31231201</v>
      </c>
      <c r="B5154" s="63" t="s">
        <v>3400</v>
      </c>
    </row>
    <row r="5155" spans="1:2" x14ac:dyDescent="0.25">
      <c r="A5155" s="62">
        <v>31231202</v>
      </c>
      <c r="B5155" s="63" t="s">
        <v>6464</v>
      </c>
    </row>
    <row r="5156" spans="1:2" x14ac:dyDescent="0.25">
      <c r="A5156" s="62">
        <v>31231203</v>
      </c>
      <c r="B5156" s="63" t="s">
        <v>3633</v>
      </c>
    </row>
    <row r="5157" spans="1:2" x14ac:dyDescent="0.25">
      <c r="A5157" s="62">
        <v>31231204</v>
      </c>
      <c r="B5157" s="63" t="s">
        <v>12536</v>
      </c>
    </row>
    <row r="5158" spans="1:2" x14ac:dyDescent="0.25">
      <c r="A5158" s="62">
        <v>31231205</v>
      </c>
      <c r="B5158" s="63" t="s">
        <v>338</v>
      </c>
    </row>
    <row r="5159" spans="1:2" x14ac:dyDescent="0.25">
      <c r="A5159" s="62">
        <v>31231206</v>
      </c>
      <c r="B5159" s="63" t="s">
        <v>14333</v>
      </c>
    </row>
    <row r="5160" spans="1:2" x14ac:dyDescent="0.25">
      <c r="A5160" s="62">
        <v>31231207</v>
      </c>
      <c r="B5160" s="63" t="s">
        <v>17525</v>
      </c>
    </row>
    <row r="5161" spans="1:2" x14ac:dyDescent="0.25">
      <c r="A5161" s="62">
        <v>31231208</v>
      </c>
      <c r="B5161" s="63" t="s">
        <v>5500</v>
      </c>
    </row>
    <row r="5162" spans="1:2" x14ac:dyDescent="0.25">
      <c r="A5162" s="62">
        <v>31231209</v>
      </c>
      <c r="B5162" s="63" t="s">
        <v>18265</v>
      </c>
    </row>
    <row r="5163" spans="1:2" x14ac:dyDescent="0.25">
      <c r="A5163" s="62">
        <v>31231210</v>
      </c>
      <c r="B5163" s="63" t="s">
        <v>14698</v>
      </c>
    </row>
    <row r="5164" spans="1:2" x14ac:dyDescent="0.25">
      <c r="A5164" s="62">
        <v>31231211</v>
      </c>
      <c r="B5164" s="63" t="s">
        <v>16339</v>
      </c>
    </row>
    <row r="5165" spans="1:2" x14ac:dyDescent="0.25">
      <c r="A5165" s="62">
        <v>31231212</v>
      </c>
      <c r="B5165" s="63" t="s">
        <v>13229</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11913</v>
      </c>
    </row>
    <row r="5170" spans="1:2" x14ac:dyDescent="0.25">
      <c r="A5170" s="62">
        <v>31231217</v>
      </c>
      <c r="B5170" s="63" t="s">
        <v>13391</v>
      </c>
    </row>
    <row r="5171" spans="1:2" x14ac:dyDescent="0.25">
      <c r="A5171" s="62">
        <v>31231218</v>
      </c>
      <c r="B5171" s="63" t="s">
        <v>9194</v>
      </c>
    </row>
    <row r="5172" spans="1:2" x14ac:dyDescent="0.25">
      <c r="A5172" s="62">
        <v>31231219</v>
      </c>
      <c r="B5172" s="63" t="s">
        <v>3218</v>
      </c>
    </row>
    <row r="5173" spans="1:2" x14ac:dyDescent="0.25">
      <c r="A5173" s="62">
        <v>31231301</v>
      </c>
      <c r="B5173" s="63" t="s">
        <v>17329</v>
      </c>
    </row>
    <row r="5174" spans="1:2" x14ac:dyDescent="0.25">
      <c r="A5174" s="62">
        <v>31231302</v>
      </c>
      <c r="B5174" s="63" t="s">
        <v>11482</v>
      </c>
    </row>
    <row r="5175" spans="1:2" x14ac:dyDescent="0.25">
      <c r="A5175" s="62">
        <v>31231303</v>
      </c>
      <c r="B5175" s="63" t="s">
        <v>138</v>
      </c>
    </row>
    <row r="5176" spans="1:2" x14ac:dyDescent="0.25">
      <c r="A5176" s="62">
        <v>31231304</v>
      </c>
      <c r="B5176" s="63" t="s">
        <v>5397</v>
      </c>
    </row>
    <row r="5177" spans="1:2" x14ac:dyDescent="0.25">
      <c r="A5177" s="62">
        <v>31231305</v>
      </c>
      <c r="B5177" s="63" t="s">
        <v>13754</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14352</v>
      </c>
    </row>
    <row r="5182" spans="1:2" x14ac:dyDescent="0.25">
      <c r="A5182" s="62">
        <v>31231310</v>
      </c>
      <c r="B5182" s="63" t="s">
        <v>13451</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15968</v>
      </c>
    </row>
    <row r="5188" spans="1:2" x14ac:dyDescent="0.25">
      <c r="A5188" s="62">
        <v>31231316</v>
      </c>
      <c r="B5188" s="63" t="s">
        <v>3874</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7008</v>
      </c>
    </row>
    <row r="5194" spans="1:2" x14ac:dyDescent="0.25">
      <c r="A5194" s="62">
        <v>31231401</v>
      </c>
      <c r="B5194" s="63" t="s">
        <v>8923</v>
      </c>
    </row>
    <row r="5195" spans="1:2" x14ac:dyDescent="0.25">
      <c r="A5195" s="62">
        <v>31231402</v>
      </c>
      <c r="B5195" s="63" t="s">
        <v>14928</v>
      </c>
    </row>
    <row r="5196" spans="1:2" x14ac:dyDescent="0.25">
      <c r="A5196" s="62">
        <v>31231403</v>
      </c>
      <c r="B5196" s="63" t="s">
        <v>16175</v>
      </c>
    </row>
    <row r="5197" spans="1:2" x14ac:dyDescent="0.25">
      <c r="A5197" s="62">
        <v>31231404</v>
      </c>
      <c r="B5197" s="63" t="s">
        <v>2780</v>
      </c>
    </row>
    <row r="5198" spans="1:2" x14ac:dyDescent="0.25">
      <c r="A5198" s="62">
        <v>31231405</v>
      </c>
      <c r="B5198" s="63" t="s">
        <v>8515</v>
      </c>
    </row>
    <row r="5199" spans="1:2" x14ac:dyDescent="0.25">
      <c r="A5199" s="62">
        <v>31241501</v>
      </c>
      <c r="B5199" s="63" t="s">
        <v>11294</v>
      </c>
    </row>
    <row r="5200" spans="1:2" x14ac:dyDescent="0.25">
      <c r="A5200" s="62">
        <v>31241502</v>
      </c>
      <c r="B5200" s="63" t="s">
        <v>9846</v>
      </c>
    </row>
    <row r="5201" spans="1:2" x14ac:dyDescent="0.25">
      <c r="A5201" s="62">
        <v>31241601</v>
      </c>
      <c r="B5201" s="63" t="s">
        <v>6411</v>
      </c>
    </row>
    <row r="5202" spans="1:2" x14ac:dyDescent="0.25">
      <c r="A5202" s="62">
        <v>31241602</v>
      </c>
      <c r="B5202" s="63" t="s">
        <v>3255</v>
      </c>
    </row>
    <row r="5203" spans="1:2" x14ac:dyDescent="0.25">
      <c r="A5203" s="62">
        <v>31241603</v>
      </c>
      <c r="B5203" s="63" t="s">
        <v>8907</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11698</v>
      </c>
    </row>
    <row r="5208" spans="1:2" x14ac:dyDescent="0.25">
      <c r="A5208" s="62">
        <v>31241608</v>
      </c>
      <c r="B5208" s="63" t="s">
        <v>4029</v>
      </c>
    </row>
    <row r="5209" spans="1:2" x14ac:dyDescent="0.25">
      <c r="A5209" s="62">
        <v>31241609</v>
      </c>
      <c r="B5209" s="63" t="s">
        <v>12594</v>
      </c>
    </row>
    <row r="5210" spans="1:2" x14ac:dyDescent="0.25">
      <c r="A5210" s="62">
        <v>31241610</v>
      </c>
      <c r="B5210" s="63" t="s">
        <v>3692</v>
      </c>
    </row>
    <row r="5211" spans="1:2" x14ac:dyDescent="0.25">
      <c r="A5211" s="62">
        <v>31241701</v>
      </c>
      <c r="B5211" s="63" t="s">
        <v>18203</v>
      </c>
    </row>
    <row r="5212" spans="1:2" x14ac:dyDescent="0.25">
      <c r="A5212" s="62">
        <v>31241702</v>
      </c>
      <c r="B5212" s="63" t="s">
        <v>17150</v>
      </c>
    </row>
    <row r="5213" spans="1:2" x14ac:dyDescent="0.25">
      <c r="A5213" s="62">
        <v>31241703</v>
      </c>
      <c r="B5213" s="63" t="s">
        <v>13394</v>
      </c>
    </row>
    <row r="5214" spans="1:2" x14ac:dyDescent="0.25">
      <c r="A5214" s="62">
        <v>31241704</v>
      </c>
      <c r="B5214" s="63" t="s">
        <v>12081</v>
      </c>
    </row>
    <row r="5215" spans="1:2" x14ac:dyDescent="0.25">
      <c r="A5215" s="62">
        <v>31241705</v>
      </c>
      <c r="B5215" s="63" t="s">
        <v>18524</v>
      </c>
    </row>
    <row r="5216" spans="1:2" x14ac:dyDescent="0.25">
      <c r="A5216" s="62">
        <v>31241801</v>
      </c>
      <c r="B5216" s="63" t="s">
        <v>3175</v>
      </c>
    </row>
    <row r="5217" spans="1:2" x14ac:dyDescent="0.25">
      <c r="A5217" s="62">
        <v>31241802</v>
      </c>
      <c r="B5217" s="63" t="s">
        <v>13469</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14342</v>
      </c>
    </row>
    <row r="5225" spans="1:2" x14ac:dyDescent="0.25">
      <c r="A5225" s="62">
        <v>31241903</v>
      </c>
      <c r="B5225" s="63" t="s">
        <v>5564</v>
      </c>
    </row>
    <row r="5226" spans="1:2" x14ac:dyDescent="0.25">
      <c r="A5226" s="62">
        <v>31241904</v>
      </c>
      <c r="B5226" s="63" t="s">
        <v>14164</v>
      </c>
    </row>
    <row r="5227" spans="1:2" x14ac:dyDescent="0.25">
      <c r="A5227" s="62">
        <v>31241905</v>
      </c>
      <c r="B5227" s="63" t="s">
        <v>5722</v>
      </c>
    </row>
    <row r="5228" spans="1:2" x14ac:dyDescent="0.25">
      <c r="A5228" s="62">
        <v>31241906</v>
      </c>
      <c r="B5228" s="63" t="s">
        <v>16333</v>
      </c>
    </row>
    <row r="5229" spans="1:2" x14ac:dyDescent="0.25">
      <c r="A5229" s="62">
        <v>31241907</v>
      </c>
      <c r="B5229" s="63" t="s">
        <v>8692</v>
      </c>
    </row>
    <row r="5230" spans="1:2" x14ac:dyDescent="0.25">
      <c r="A5230" s="62">
        <v>31241908</v>
      </c>
      <c r="B5230" s="63" t="s">
        <v>2595</v>
      </c>
    </row>
    <row r="5231" spans="1:2" x14ac:dyDescent="0.25">
      <c r="A5231" s="62">
        <v>31242001</v>
      </c>
      <c r="B5231" s="63" t="s">
        <v>17942</v>
      </c>
    </row>
    <row r="5232" spans="1:2" x14ac:dyDescent="0.25">
      <c r="A5232" s="62">
        <v>31242002</v>
      </c>
      <c r="B5232" s="63" t="s">
        <v>8040</v>
      </c>
    </row>
    <row r="5233" spans="1:2" x14ac:dyDescent="0.25">
      <c r="A5233" s="62">
        <v>31242003</v>
      </c>
      <c r="B5233" s="63" t="s">
        <v>12113</v>
      </c>
    </row>
    <row r="5234" spans="1:2" x14ac:dyDescent="0.25">
      <c r="A5234" s="62">
        <v>31242101</v>
      </c>
      <c r="B5234" s="63" t="s">
        <v>17820</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12663</v>
      </c>
    </row>
    <row r="5239" spans="1:2" x14ac:dyDescent="0.25">
      <c r="A5239" s="62">
        <v>31242201</v>
      </c>
      <c r="B5239" s="63" t="s">
        <v>1691</v>
      </c>
    </row>
    <row r="5240" spans="1:2" x14ac:dyDescent="0.25">
      <c r="A5240" s="62">
        <v>31242202</v>
      </c>
      <c r="B5240" s="63" t="s">
        <v>10165</v>
      </c>
    </row>
    <row r="5241" spans="1:2" x14ac:dyDescent="0.25">
      <c r="A5241" s="62">
        <v>31242203</v>
      </c>
      <c r="B5241" s="63" t="s">
        <v>18631</v>
      </c>
    </row>
    <row r="5242" spans="1:2" x14ac:dyDescent="0.25">
      <c r="A5242" s="62">
        <v>31242204</v>
      </c>
      <c r="B5242" s="63" t="s">
        <v>18244</v>
      </c>
    </row>
    <row r="5243" spans="1:2" x14ac:dyDescent="0.25">
      <c r="A5243" s="62">
        <v>31242205</v>
      </c>
      <c r="B5243" s="63" t="s">
        <v>9749</v>
      </c>
    </row>
    <row r="5244" spans="1:2" x14ac:dyDescent="0.25">
      <c r="A5244" s="62">
        <v>31242206</v>
      </c>
      <c r="B5244" s="63" t="s">
        <v>17610</v>
      </c>
    </row>
    <row r="5245" spans="1:2" x14ac:dyDescent="0.25">
      <c r="A5245" s="62">
        <v>31242207</v>
      </c>
      <c r="B5245" s="63" t="s">
        <v>14602</v>
      </c>
    </row>
    <row r="5246" spans="1:2" x14ac:dyDescent="0.25">
      <c r="A5246" s="62">
        <v>31242208</v>
      </c>
      <c r="B5246" s="63" t="s">
        <v>18008</v>
      </c>
    </row>
    <row r="5247" spans="1:2" x14ac:dyDescent="0.25">
      <c r="A5247" s="62">
        <v>31251501</v>
      </c>
      <c r="B5247" s="63" t="s">
        <v>6326</v>
      </c>
    </row>
    <row r="5248" spans="1:2" x14ac:dyDescent="0.25">
      <c r="A5248" s="62">
        <v>31251502</v>
      </c>
      <c r="B5248" s="63" t="s">
        <v>520</v>
      </c>
    </row>
    <row r="5249" spans="1:2" x14ac:dyDescent="0.25">
      <c r="A5249" s="62">
        <v>31251503</v>
      </c>
      <c r="B5249" s="63" t="s">
        <v>12656</v>
      </c>
    </row>
    <row r="5250" spans="1:2" x14ac:dyDescent="0.25">
      <c r="A5250" s="62">
        <v>31251504</v>
      </c>
      <c r="B5250" s="63" t="s">
        <v>15309</v>
      </c>
    </row>
    <row r="5251" spans="1:2" x14ac:dyDescent="0.25">
      <c r="A5251" s="62">
        <v>31251505</v>
      </c>
      <c r="B5251" s="63" t="s">
        <v>18667</v>
      </c>
    </row>
    <row r="5252" spans="1:2" x14ac:dyDescent="0.25">
      <c r="A5252" s="62">
        <v>31251506</v>
      </c>
      <c r="B5252" s="63" t="s">
        <v>4964</v>
      </c>
    </row>
    <row r="5253" spans="1:2" x14ac:dyDescent="0.25">
      <c r="A5253" s="62">
        <v>31251507</v>
      </c>
      <c r="B5253" s="63" t="s">
        <v>13782</v>
      </c>
    </row>
    <row r="5254" spans="1:2" x14ac:dyDescent="0.25">
      <c r="A5254" s="62">
        <v>31251508</v>
      </c>
      <c r="B5254" s="63" t="s">
        <v>12481</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14796</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10717</v>
      </c>
    </row>
    <row r="5274" spans="1:2" x14ac:dyDescent="0.25">
      <c r="A5274" s="62">
        <v>31281503</v>
      </c>
      <c r="B5274" s="63" t="s">
        <v>2939</v>
      </c>
    </row>
    <row r="5275" spans="1:2" x14ac:dyDescent="0.25">
      <c r="A5275" s="62">
        <v>31281504</v>
      </c>
      <c r="B5275" s="63" t="s">
        <v>12337</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13508</v>
      </c>
    </row>
    <row r="5281" spans="1:2" x14ac:dyDescent="0.25">
      <c r="A5281" s="62">
        <v>31281510</v>
      </c>
      <c r="B5281" s="63" t="s">
        <v>10866</v>
      </c>
    </row>
    <row r="5282" spans="1:2" x14ac:dyDescent="0.25">
      <c r="A5282" s="62">
        <v>31281511</v>
      </c>
      <c r="B5282" s="63" t="s">
        <v>12856</v>
      </c>
    </row>
    <row r="5283" spans="1:2" x14ac:dyDescent="0.25">
      <c r="A5283" s="62">
        <v>31281512</v>
      </c>
      <c r="B5283" s="63" t="s">
        <v>8167</v>
      </c>
    </row>
    <row r="5284" spans="1:2" x14ac:dyDescent="0.25">
      <c r="A5284" s="62">
        <v>31281513</v>
      </c>
      <c r="B5284" s="63" t="s">
        <v>15420</v>
      </c>
    </row>
    <row r="5285" spans="1:2" x14ac:dyDescent="0.25">
      <c r="A5285" s="62">
        <v>31281514</v>
      </c>
      <c r="B5285" s="63" t="s">
        <v>18248</v>
      </c>
    </row>
    <row r="5286" spans="1:2" x14ac:dyDescent="0.25">
      <c r="A5286" s="62">
        <v>31281515</v>
      </c>
      <c r="B5286" s="63" t="s">
        <v>11545</v>
      </c>
    </row>
    <row r="5287" spans="1:2" x14ac:dyDescent="0.25">
      <c r="A5287" s="62">
        <v>31281516</v>
      </c>
      <c r="B5287" s="63" t="s">
        <v>12949</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10029</v>
      </c>
    </row>
    <row r="5292" spans="1:2" x14ac:dyDescent="0.25">
      <c r="A5292" s="62">
        <v>31281521</v>
      </c>
      <c r="B5292" s="63" t="s">
        <v>14915</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10525</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8749</v>
      </c>
    </row>
    <row r="5305" spans="1:2" x14ac:dyDescent="0.25">
      <c r="A5305" s="62">
        <v>31281812</v>
      </c>
      <c r="B5305" s="63" t="s">
        <v>2276</v>
      </c>
    </row>
    <row r="5306" spans="1:2" x14ac:dyDescent="0.25">
      <c r="A5306" s="62">
        <v>31281813</v>
      </c>
      <c r="B5306" s="63" t="s">
        <v>17363</v>
      </c>
    </row>
    <row r="5307" spans="1:2" x14ac:dyDescent="0.25">
      <c r="A5307" s="62">
        <v>31281814</v>
      </c>
      <c r="B5307" s="63" t="s">
        <v>5650</v>
      </c>
    </row>
    <row r="5308" spans="1:2" x14ac:dyDescent="0.25">
      <c r="A5308" s="62">
        <v>31281815</v>
      </c>
      <c r="B5308" s="63" t="s">
        <v>5477</v>
      </c>
    </row>
    <row r="5309" spans="1:2" x14ac:dyDescent="0.25">
      <c r="A5309" s="62">
        <v>31281816</v>
      </c>
      <c r="B5309" s="63" t="s">
        <v>11243</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10777</v>
      </c>
    </row>
    <row r="5314" spans="1:2" x14ac:dyDescent="0.25">
      <c r="A5314" s="62">
        <v>31281902</v>
      </c>
      <c r="B5314" s="63" t="s">
        <v>5875</v>
      </c>
    </row>
    <row r="5315" spans="1:2" x14ac:dyDescent="0.25">
      <c r="A5315" s="62">
        <v>31281903</v>
      </c>
      <c r="B5315" s="63" t="s">
        <v>15197</v>
      </c>
    </row>
    <row r="5316" spans="1:2" x14ac:dyDescent="0.25">
      <c r="A5316" s="62">
        <v>31281904</v>
      </c>
      <c r="B5316" s="63" t="s">
        <v>3355</v>
      </c>
    </row>
    <row r="5317" spans="1:2" x14ac:dyDescent="0.25">
      <c r="A5317" s="62">
        <v>31281905</v>
      </c>
      <c r="B5317" s="63" t="s">
        <v>10810</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14281</v>
      </c>
    </row>
    <row r="5322" spans="1:2" x14ac:dyDescent="0.25">
      <c r="A5322" s="62">
        <v>31281910</v>
      </c>
      <c r="B5322" s="63" t="s">
        <v>13113</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9281</v>
      </c>
    </row>
    <row r="5329" spans="1:2" x14ac:dyDescent="0.25">
      <c r="A5329" s="62">
        <v>31281917</v>
      </c>
      <c r="B5329" s="63" t="s">
        <v>8174</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9369</v>
      </c>
    </row>
    <row r="5336" spans="1:2" x14ac:dyDescent="0.25">
      <c r="A5336" s="62">
        <v>31282005</v>
      </c>
      <c r="B5336" s="63" t="s">
        <v>7861</v>
      </c>
    </row>
    <row r="5337" spans="1:2" x14ac:dyDescent="0.25">
      <c r="A5337" s="62">
        <v>31282006</v>
      </c>
      <c r="B5337" s="63" t="s">
        <v>16954</v>
      </c>
    </row>
    <row r="5338" spans="1:2" x14ac:dyDescent="0.25">
      <c r="A5338" s="62">
        <v>31282007</v>
      </c>
      <c r="B5338" s="63" t="s">
        <v>8734</v>
      </c>
    </row>
    <row r="5339" spans="1:2" x14ac:dyDescent="0.25">
      <c r="A5339" s="62">
        <v>31282008</v>
      </c>
      <c r="B5339" s="63" t="s">
        <v>17595</v>
      </c>
    </row>
    <row r="5340" spans="1:2" x14ac:dyDescent="0.25">
      <c r="A5340" s="62">
        <v>31282009</v>
      </c>
      <c r="B5340" s="63" t="s">
        <v>5586</v>
      </c>
    </row>
    <row r="5341" spans="1:2" x14ac:dyDescent="0.25">
      <c r="A5341" s="62">
        <v>31282010</v>
      </c>
      <c r="B5341" s="63" t="s">
        <v>9042</v>
      </c>
    </row>
    <row r="5342" spans="1:2" x14ac:dyDescent="0.25">
      <c r="A5342" s="62">
        <v>31282011</v>
      </c>
      <c r="B5342" s="63" t="s">
        <v>9613</v>
      </c>
    </row>
    <row r="5343" spans="1:2" x14ac:dyDescent="0.25">
      <c r="A5343" s="62">
        <v>31282012</v>
      </c>
      <c r="B5343" s="63" t="s">
        <v>13342</v>
      </c>
    </row>
    <row r="5344" spans="1:2" x14ac:dyDescent="0.25">
      <c r="A5344" s="62">
        <v>31282013</v>
      </c>
      <c r="B5344" s="63" t="s">
        <v>8398</v>
      </c>
    </row>
    <row r="5345" spans="1:2" x14ac:dyDescent="0.25">
      <c r="A5345" s="62">
        <v>31282014</v>
      </c>
      <c r="B5345" s="63" t="s">
        <v>14138</v>
      </c>
    </row>
    <row r="5346" spans="1:2" x14ac:dyDescent="0.25">
      <c r="A5346" s="62">
        <v>31282015</v>
      </c>
      <c r="B5346" s="63" t="s">
        <v>9579</v>
      </c>
    </row>
    <row r="5347" spans="1:2" x14ac:dyDescent="0.25">
      <c r="A5347" s="62">
        <v>31282016</v>
      </c>
      <c r="B5347" s="63" t="s">
        <v>13840</v>
      </c>
    </row>
    <row r="5348" spans="1:2" x14ac:dyDescent="0.25">
      <c r="A5348" s="62">
        <v>31282017</v>
      </c>
      <c r="B5348" s="63" t="s">
        <v>9416</v>
      </c>
    </row>
    <row r="5349" spans="1:2" x14ac:dyDescent="0.25">
      <c r="A5349" s="62">
        <v>31282018</v>
      </c>
      <c r="B5349" s="63" t="s">
        <v>10597</v>
      </c>
    </row>
    <row r="5350" spans="1:2" x14ac:dyDescent="0.25">
      <c r="A5350" s="62">
        <v>31282019</v>
      </c>
      <c r="B5350" s="63" t="s">
        <v>14222</v>
      </c>
    </row>
    <row r="5351" spans="1:2" x14ac:dyDescent="0.25">
      <c r="A5351" s="62">
        <v>31282101</v>
      </c>
      <c r="B5351" s="63" t="s">
        <v>5010</v>
      </c>
    </row>
    <row r="5352" spans="1:2" x14ac:dyDescent="0.25">
      <c r="A5352" s="62">
        <v>31282102</v>
      </c>
      <c r="B5352" s="63" t="s">
        <v>14009</v>
      </c>
    </row>
    <row r="5353" spans="1:2" x14ac:dyDescent="0.25">
      <c r="A5353" s="62">
        <v>31282103</v>
      </c>
      <c r="B5353" s="63" t="s">
        <v>8830</v>
      </c>
    </row>
    <row r="5354" spans="1:2" x14ac:dyDescent="0.25">
      <c r="A5354" s="62">
        <v>31282104</v>
      </c>
      <c r="B5354" s="63" t="s">
        <v>12983</v>
      </c>
    </row>
    <row r="5355" spans="1:2" x14ac:dyDescent="0.25">
      <c r="A5355" s="62">
        <v>31282105</v>
      </c>
      <c r="B5355" s="63" t="s">
        <v>11893</v>
      </c>
    </row>
    <row r="5356" spans="1:2" x14ac:dyDescent="0.25">
      <c r="A5356" s="62">
        <v>31282106</v>
      </c>
      <c r="B5356" s="63" t="s">
        <v>7768</v>
      </c>
    </row>
    <row r="5357" spans="1:2" x14ac:dyDescent="0.25">
      <c r="A5357" s="62">
        <v>31282107</v>
      </c>
      <c r="B5357" s="63" t="s">
        <v>9795</v>
      </c>
    </row>
    <row r="5358" spans="1:2" x14ac:dyDescent="0.25">
      <c r="A5358" s="62">
        <v>31282108</v>
      </c>
      <c r="B5358" s="63" t="s">
        <v>12349</v>
      </c>
    </row>
    <row r="5359" spans="1:2" x14ac:dyDescent="0.25">
      <c r="A5359" s="62">
        <v>31282109</v>
      </c>
      <c r="B5359" s="63" t="s">
        <v>3408</v>
      </c>
    </row>
    <row r="5360" spans="1:2" x14ac:dyDescent="0.25">
      <c r="A5360" s="62">
        <v>31282110</v>
      </c>
      <c r="B5360" s="63" t="s">
        <v>14006</v>
      </c>
    </row>
    <row r="5361" spans="1:2" x14ac:dyDescent="0.25">
      <c r="A5361" s="62">
        <v>31282111</v>
      </c>
      <c r="B5361" s="63" t="s">
        <v>8956</v>
      </c>
    </row>
    <row r="5362" spans="1:2" x14ac:dyDescent="0.25">
      <c r="A5362" s="62">
        <v>31282112</v>
      </c>
      <c r="B5362" s="63" t="s">
        <v>13861</v>
      </c>
    </row>
    <row r="5363" spans="1:2" x14ac:dyDescent="0.25">
      <c r="A5363" s="62">
        <v>31282113</v>
      </c>
      <c r="B5363" s="63" t="s">
        <v>11894</v>
      </c>
    </row>
    <row r="5364" spans="1:2" x14ac:dyDescent="0.25">
      <c r="A5364" s="62">
        <v>31282114</v>
      </c>
      <c r="B5364" s="63" t="s">
        <v>14514</v>
      </c>
    </row>
    <row r="5365" spans="1:2" x14ac:dyDescent="0.25">
      <c r="A5365" s="62">
        <v>31282115</v>
      </c>
      <c r="B5365" s="63" t="s">
        <v>11592</v>
      </c>
    </row>
    <row r="5366" spans="1:2" x14ac:dyDescent="0.25">
      <c r="A5366" s="62">
        <v>31282116</v>
      </c>
      <c r="B5366" s="63" t="s">
        <v>2861</v>
      </c>
    </row>
    <row r="5367" spans="1:2" x14ac:dyDescent="0.25">
      <c r="A5367" s="62">
        <v>31282117</v>
      </c>
      <c r="B5367" s="63" t="s">
        <v>1348</v>
      </c>
    </row>
    <row r="5368" spans="1:2" x14ac:dyDescent="0.25">
      <c r="A5368" s="62">
        <v>31282118</v>
      </c>
      <c r="B5368" s="63" t="s">
        <v>11380</v>
      </c>
    </row>
    <row r="5369" spans="1:2" x14ac:dyDescent="0.25">
      <c r="A5369" s="62">
        <v>31282119</v>
      </c>
      <c r="B5369" s="63" t="s">
        <v>6624</v>
      </c>
    </row>
    <row r="5370" spans="1:2" x14ac:dyDescent="0.25">
      <c r="A5370" s="62">
        <v>31282201</v>
      </c>
      <c r="B5370" s="63" t="s">
        <v>10836</v>
      </c>
    </row>
    <row r="5371" spans="1:2" x14ac:dyDescent="0.25">
      <c r="A5371" s="62">
        <v>31282202</v>
      </c>
      <c r="B5371" s="63" t="s">
        <v>15270</v>
      </c>
    </row>
    <row r="5372" spans="1:2" x14ac:dyDescent="0.25">
      <c r="A5372" s="62">
        <v>31282203</v>
      </c>
      <c r="B5372" s="63" t="s">
        <v>12750</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16592</v>
      </c>
    </row>
    <row r="5383" spans="1:2" x14ac:dyDescent="0.25">
      <c r="A5383" s="62">
        <v>31282214</v>
      </c>
      <c r="B5383" s="63" t="s">
        <v>8120</v>
      </c>
    </row>
    <row r="5384" spans="1:2" x14ac:dyDescent="0.25">
      <c r="A5384" s="62">
        <v>31282215</v>
      </c>
      <c r="B5384" s="63" t="s">
        <v>10405</v>
      </c>
    </row>
    <row r="5385" spans="1:2" x14ac:dyDescent="0.25">
      <c r="A5385" s="62">
        <v>31282216</v>
      </c>
      <c r="B5385" s="63" t="s">
        <v>6861</v>
      </c>
    </row>
    <row r="5386" spans="1:2" x14ac:dyDescent="0.25">
      <c r="A5386" s="62">
        <v>31282217</v>
      </c>
      <c r="B5386" s="63" t="s">
        <v>9428</v>
      </c>
    </row>
    <row r="5387" spans="1:2" x14ac:dyDescent="0.25">
      <c r="A5387" s="62">
        <v>31282218</v>
      </c>
      <c r="B5387" s="63" t="s">
        <v>5759</v>
      </c>
    </row>
    <row r="5388" spans="1:2" x14ac:dyDescent="0.25">
      <c r="A5388" s="62">
        <v>31282219</v>
      </c>
      <c r="B5388" s="63" t="s">
        <v>3039</v>
      </c>
    </row>
    <row r="5389" spans="1:2" x14ac:dyDescent="0.25">
      <c r="A5389" s="62">
        <v>31282301</v>
      </c>
      <c r="B5389" s="63" t="s">
        <v>17514</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14003</v>
      </c>
    </row>
    <row r="5395" spans="1:2" x14ac:dyDescent="0.25">
      <c r="A5395" s="62">
        <v>31282307</v>
      </c>
      <c r="B5395" s="63" t="s">
        <v>14772</v>
      </c>
    </row>
    <row r="5396" spans="1:2" x14ac:dyDescent="0.25">
      <c r="A5396" s="62">
        <v>31282308</v>
      </c>
      <c r="B5396" s="63" t="s">
        <v>8735</v>
      </c>
    </row>
    <row r="5397" spans="1:2" x14ac:dyDescent="0.25">
      <c r="A5397" s="62">
        <v>31282309</v>
      </c>
      <c r="B5397" s="63" t="s">
        <v>9794</v>
      </c>
    </row>
    <row r="5398" spans="1:2" x14ac:dyDescent="0.25">
      <c r="A5398" s="62">
        <v>31282310</v>
      </c>
      <c r="B5398" s="63" t="s">
        <v>12974</v>
      </c>
    </row>
    <row r="5399" spans="1:2" x14ac:dyDescent="0.25">
      <c r="A5399" s="62">
        <v>31282311</v>
      </c>
      <c r="B5399" s="63" t="s">
        <v>4542</v>
      </c>
    </row>
    <row r="5400" spans="1:2" x14ac:dyDescent="0.25">
      <c r="A5400" s="62">
        <v>31282312</v>
      </c>
      <c r="B5400" s="63" t="s">
        <v>8464</v>
      </c>
    </row>
    <row r="5401" spans="1:2" x14ac:dyDescent="0.25">
      <c r="A5401" s="62">
        <v>31282313</v>
      </c>
      <c r="B5401" s="63" t="s">
        <v>8810</v>
      </c>
    </row>
    <row r="5402" spans="1:2" x14ac:dyDescent="0.25">
      <c r="A5402" s="62">
        <v>31282314</v>
      </c>
      <c r="B5402" s="63" t="s">
        <v>13589</v>
      </c>
    </row>
    <row r="5403" spans="1:2" x14ac:dyDescent="0.25">
      <c r="A5403" s="62">
        <v>31282315</v>
      </c>
      <c r="B5403" s="63" t="s">
        <v>16445</v>
      </c>
    </row>
    <row r="5404" spans="1:2" x14ac:dyDescent="0.25">
      <c r="A5404" s="62">
        <v>31282316</v>
      </c>
      <c r="B5404" s="63" t="s">
        <v>5021</v>
      </c>
    </row>
    <row r="5405" spans="1:2" x14ac:dyDescent="0.25">
      <c r="A5405" s="62">
        <v>31282317</v>
      </c>
      <c r="B5405" s="63" t="s">
        <v>13436</v>
      </c>
    </row>
    <row r="5406" spans="1:2" x14ac:dyDescent="0.25">
      <c r="A5406" s="62">
        <v>31282318</v>
      </c>
      <c r="B5406" s="63" t="s">
        <v>10598</v>
      </c>
    </row>
    <row r="5407" spans="1:2" x14ac:dyDescent="0.25">
      <c r="A5407" s="62">
        <v>31282319</v>
      </c>
      <c r="B5407" s="63" t="s">
        <v>9258</v>
      </c>
    </row>
    <row r="5408" spans="1:2" x14ac:dyDescent="0.25">
      <c r="A5408" s="62">
        <v>31282401</v>
      </c>
      <c r="B5408" s="63" t="s">
        <v>13756</v>
      </c>
    </row>
    <row r="5409" spans="1:2" x14ac:dyDescent="0.25">
      <c r="A5409" s="62">
        <v>31282402</v>
      </c>
      <c r="B5409" s="63" t="s">
        <v>10042</v>
      </c>
    </row>
    <row r="5410" spans="1:2" x14ac:dyDescent="0.25">
      <c r="A5410" s="62">
        <v>31282403</v>
      </c>
      <c r="B5410" s="63" t="s">
        <v>15526</v>
      </c>
    </row>
    <row r="5411" spans="1:2" x14ac:dyDescent="0.25">
      <c r="A5411" s="62">
        <v>31282404</v>
      </c>
      <c r="B5411" s="63" t="s">
        <v>6580</v>
      </c>
    </row>
    <row r="5412" spans="1:2" x14ac:dyDescent="0.25">
      <c r="A5412" s="62">
        <v>31282405</v>
      </c>
      <c r="B5412" s="63" t="s">
        <v>13612</v>
      </c>
    </row>
    <row r="5413" spans="1:2" x14ac:dyDescent="0.25">
      <c r="A5413" s="62">
        <v>31282406</v>
      </c>
      <c r="B5413" s="63" t="s">
        <v>11347</v>
      </c>
    </row>
    <row r="5414" spans="1:2" x14ac:dyDescent="0.25">
      <c r="A5414" s="62">
        <v>31282407</v>
      </c>
      <c r="B5414" s="63" t="s">
        <v>14831</v>
      </c>
    </row>
    <row r="5415" spans="1:2" x14ac:dyDescent="0.25">
      <c r="A5415" s="62">
        <v>31282408</v>
      </c>
      <c r="B5415" s="63" t="s">
        <v>5354</v>
      </c>
    </row>
    <row r="5416" spans="1:2" x14ac:dyDescent="0.25">
      <c r="A5416" s="62">
        <v>31282409</v>
      </c>
      <c r="B5416" s="63" t="s">
        <v>2524</v>
      </c>
    </row>
    <row r="5417" spans="1:2" x14ac:dyDescent="0.25">
      <c r="A5417" s="62">
        <v>31282410</v>
      </c>
      <c r="B5417" s="63" t="s">
        <v>11567</v>
      </c>
    </row>
    <row r="5418" spans="1:2" x14ac:dyDescent="0.25">
      <c r="A5418" s="62">
        <v>31282411</v>
      </c>
      <c r="B5418" s="63" t="s">
        <v>15637</v>
      </c>
    </row>
    <row r="5419" spans="1:2" x14ac:dyDescent="0.25">
      <c r="A5419" s="62">
        <v>31282412</v>
      </c>
      <c r="B5419" s="63" t="s">
        <v>2552</v>
      </c>
    </row>
    <row r="5420" spans="1:2" x14ac:dyDescent="0.25">
      <c r="A5420" s="62">
        <v>31282413</v>
      </c>
      <c r="B5420" s="63" t="s">
        <v>11956</v>
      </c>
    </row>
    <row r="5421" spans="1:2" x14ac:dyDescent="0.25">
      <c r="A5421" s="62">
        <v>31282414</v>
      </c>
      <c r="B5421" s="63" t="s">
        <v>7563</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18264</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865</v>
      </c>
    </row>
    <row r="5430" spans="1:2" x14ac:dyDescent="0.25">
      <c r="A5430" s="62">
        <v>31291104</v>
      </c>
      <c r="B5430" s="63" t="s">
        <v>12299</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11130</v>
      </c>
    </row>
    <row r="5438" spans="1:2" x14ac:dyDescent="0.25">
      <c r="A5438" s="62">
        <v>31291112</v>
      </c>
      <c r="B5438" s="63" t="s">
        <v>18553</v>
      </c>
    </row>
    <row r="5439" spans="1:2" x14ac:dyDescent="0.25">
      <c r="A5439" s="62">
        <v>31291113</v>
      </c>
      <c r="B5439" s="63" t="s">
        <v>12560</v>
      </c>
    </row>
    <row r="5440" spans="1:2" x14ac:dyDescent="0.25">
      <c r="A5440" s="62">
        <v>31291114</v>
      </c>
      <c r="B5440" s="63" t="s">
        <v>12231</v>
      </c>
    </row>
    <row r="5441" spans="1:2" x14ac:dyDescent="0.25">
      <c r="A5441" s="62">
        <v>31291115</v>
      </c>
      <c r="B5441" s="63" t="s">
        <v>15734</v>
      </c>
    </row>
    <row r="5442" spans="1:2" x14ac:dyDescent="0.25">
      <c r="A5442" s="62">
        <v>31291116</v>
      </c>
      <c r="B5442" s="63" t="s">
        <v>463</v>
      </c>
    </row>
    <row r="5443" spans="1:2" x14ac:dyDescent="0.25">
      <c r="A5443" s="62">
        <v>31291117</v>
      </c>
      <c r="B5443" s="63" t="s">
        <v>11494</v>
      </c>
    </row>
    <row r="5444" spans="1:2" x14ac:dyDescent="0.25">
      <c r="A5444" s="62">
        <v>31291118</v>
      </c>
      <c r="B5444" s="63" t="s">
        <v>15129</v>
      </c>
    </row>
    <row r="5445" spans="1:2" x14ac:dyDescent="0.25">
      <c r="A5445" s="62">
        <v>31291119</v>
      </c>
      <c r="B5445" s="63" t="s">
        <v>2893</v>
      </c>
    </row>
    <row r="5446" spans="1:2" x14ac:dyDescent="0.25">
      <c r="A5446" s="62">
        <v>31291120</v>
      </c>
      <c r="B5446" s="63" t="s">
        <v>13723</v>
      </c>
    </row>
    <row r="5447" spans="1:2" x14ac:dyDescent="0.25">
      <c r="A5447" s="62">
        <v>31291201</v>
      </c>
      <c r="B5447" s="63" t="s">
        <v>5989</v>
      </c>
    </row>
    <row r="5448" spans="1:2" x14ac:dyDescent="0.25">
      <c r="A5448" s="62">
        <v>31291202</v>
      </c>
      <c r="B5448" s="63" t="s">
        <v>18233</v>
      </c>
    </row>
    <row r="5449" spans="1:2" x14ac:dyDescent="0.25">
      <c r="A5449" s="62">
        <v>31291203</v>
      </c>
      <c r="B5449" s="63" t="s">
        <v>7611</v>
      </c>
    </row>
    <row r="5450" spans="1:2" x14ac:dyDescent="0.25">
      <c r="A5450" s="62">
        <v>31291204</v>
      </c>
      <c r="B5450" s="63" t="s">
        <v>12242</v>
      </c>
    </row>
    <row r="5451" spans="1:2" x14ac:dyDescent="0.25">
      <c r="A5451" s="62">
        <v>31291205</v>
      </c>
      <c r="B5451" s="63" t="s">
        <v>2517</v>
      </c>
    </row>
    <row r="5452" spans="1:2" x14ac:dyDescent="0.25">
      <c r="A5452" s="62">
        <v>31291206</v>
      </c>
      <c r="B5452" s="63" t="s">
        <v>9885</v>
      </c>
    </row>
    <row r="5453" spans="1:2" x14ac:dyDescent="0.25">
      <c r="A5453" s="62">
        <v>31291207</v>
      </c>
      <c r="B5453" s="63" t="s">
        <v>16844</v>
      </c>
    </row>
    <row r="5454" spans="1:2" x14ac:dyDescent="0.25">
      <c r="A5454" s="62">
        <v>31291208</v>
      </c>
      <c r="B5454" s="63" t="s">
        <v>14320</v>
      </c>
    </row>
    <row r="5455" spans="1:2" x14ac:dyDescent="0.25">
      <c r="A5455" s="62">
        <v>31291209</v>
      </c>
      <c r="B5455" s="63" t="s">
        <v>8334</v>
      </c>
    </row>
    <row r="5456" spans="1:2" x14ac:dyDescent="0.25">
      <c r="A5456" s="62">
        <v>31291210</v>
      </c>
      <c r="B5456" s="63" t="s">
        <v>17622</v>
      </c>
    </row>
    <row r="5457" spans="1:2" x14ac:dyDescent="0.25">
      <c r="A5457" s="62">
        <v>31291211</v>
      </c>
      <c r="B5457" s="63" t="s">
        <v>5129</v>
      </c>
    </row>
    <row r="5458" spans="1:2" x14ac:dyDescent="0.25">
      <c r="A5458" s="62">
        <v>31291212</v>
      </c>
      <c r="B5458" s="63" t="s">
        <v>7604</v>
      </c>
    </row>
    <row r="5459" spans="1:2" x14ac:dyDescent="0.25">
      <c r="A5459" s="62">
        <v>31291213</v>
      </c>
      <c r="B5459" s="63" t="s">
        <v>11821</v>
      </c>
    </row>
    <row r="5460" spans="1:2" x14ac:dyDescent="0.25">
      <c r="A5460" s="62">
        <v>31291214</v>
      </c>
      <c r="B5460" s="63" t="s">
        <v>103</v>
      </c>
    </row>
    <row r="5461" spans="1:2" x14ac:dyDescent="0.25">
      <c r="A5461" s="62">
        <v>31291215</v>
      </c>
      <c r="B5461" s="63" t="s">
        <v>9668</v>
      </c>
    </row>
    <row r="5462" spans="1:2" x14ac:dyDescent="0.25">
      <c r="A5462" s="62">
        <v>31291216</v>
      </c>
      <c r="B5462" s="63" t="s">
        <v>4232</v>
      </c>
    </row>
    <row r="5463" spans="1:2" x14ac:dyDescent="0.25">
      <c r="A5463" s="62">
        <v>31291217</v>
      </c>
      <c r="B5463" s="63" t="s">
        <v>6671</v>
      </c>
    </row>
    <row r="5464" spans="1:2" x14ac:dyDescent="0.25">
      <c r="A5464" s="62">
        <v>31291218</v>
      </c>
      <c r="B5464" s="63" t="s">
        <v>14697</v>
      </c>
    </row>
    <row r="5465" spans="1:2" x14ac:dyDescent="0.25">
      <c r="A5465" s="62">
        <v>31291219</v>
      </c>
      <c r="B5465" s="63" t="s">
        <v>12854</v>
      </c>
    </row>
    <row r="5466" spans="1:2" x14ac:dyDescent="0.25">
      <c r="A5466" s="62">
        <v>31291220</v>
      </c>
      <c r="B5466" s="63" t="s">
        <v>3837</v>
      </c>
    </row>
    <row r="5467" spans="1:2" x14ac:dyDescent="0.25">
      <c r="A5467" s="62">
        <v>31291301</v>
      </c>
      <c r="B5467" s="63" t="s">
        <v>16161</v>
      </c>
    </row>
    <row r="5468" spans="1:2" x14ac:dyDescent="0.25">
      <c r="A5468" s="62">
        <v>31291302</v>
      </c>
      <c r="B5468" s="63" t="s">
        <v>10967</v>
      </c>
    </row>
    <row r="5469" spans="1:2" x14ac:dyDescent="0.25">
      <c r="A5469" s="62">
        <v>31291303</v>
      </c>
      <c r="B5469" s="63" t="s">
        <v>6512</v>
      </c>
    </row>
    <row r="5470" spans="1:2" x14ac:dyDescent="0.25">
      <c r="A5470" s="62">
        <v>31291304</v>
      </c>
      <c r="B5470" s="63" t="s">
        <v>16631</v>
      </c>
    </row>
    <row r="5471" spans="1:2" x14ac:dyDescent="0.25">
      <c r="A5471" s="62">
        <v>31291305</v>
      </c>
      <c r="B5471" s="63" t="s">
        <v>2566</v>
      </c>
    </row>
    <row r="5472" spans="1:2" x14ac:dyDescent="0.25">
      <c r="A5472" s="62">
        <v>31291306</v>
      </c>
      <c r="B5472" s="63" t="s">
        <v>4961</v>
      </c>
    </row>
    <row r="5473" spans="1:2" x14ac:dyDescent="0.25">
      <c r="A5473" s="62">
        <v>31291307</v>
      </c>
      <c r="B5473" s="63" t="s">
        <v>13333</v>
      </c>
    </row>
    <row r="5474" spans="1:2" x14ac:dyDescent="0.25">
      <c r="A5474" s="62">
        <v>31291308</v>
      </c>
      <c r="B5474" s="63" t="s">
        <v>18610</v>
      </c>
    </row>
    <row r="5475" spans="1:2" x14ac:dyDescent="0.25">
      <c r="A5475" s="62">
        <v>31291309</v>
      </c>
      <c r="B5475" s="63" t="s">
        <v>2811</v>
      </c>
    </row>
    <row r="5476" spans="1:2" x14ac:dyDescent="0.25">
      <c r="A5476" s="62">
        <v>31291310</v>
      </c>
      <c r="B5476" s="63" t="s">
        <v>7340</v>
      </c>
    </row>
    <row r="5477" spans="1:2" x14ac:dyDescent="0.25">
      <c r="A5477" s="62">
        <v>31291311</v>
      </c>
      <c r="B5477" s="63" t="s">
        <v>5725</v>
      </c>
    </row>
    <row r="5478" spans="1:2" x14ac:dyDescent="0.25">
      <c r="A5478" s="62">
        <v>31291312</v>
      </c>
      <c r="B5478" s="63" t="s">
        <v>10263</v>
      </c>
    </row>
    <row r="5479" spans="1:2" x14ac:dyDescent="0.25">
      <c r="A5479" s="62">
        <v>31291313</v>
      </c>
      <c r="B5479" s="63" t="s">
        <v>3941</v>
      </c>
    </row>
    <row r="5480" spans="1:2" x14ac:dyDescent="0.25">
      <c r="A5480" s="62">
        <v>31291314</v>
      </c>
      <c r="B5480" s="63" t="s">
        <v>16744</v>
      </c>
    </row>
    <row r="5481" spans="1:2" x14ac:dyDescent="0.25">
      <c r="A5481" s="62">
        <v>31291315</v>
      </c>
      <c r="B5481" s="63" t="s">
        <v>10121</v>
      </c>
    </row>
    <row r="5482" spans="1:2" x14ac:dyDescent="0.25">
      <c r="A5482" s="62">
        <v>31291316</v>
      </c>
      <c r="B5482" s="63" t="s">
        <v>4842</v>
      </c>
    </row>
    <row r="5483" spans="1:2" x14ac:dyDescent="0.25">
      <c r="A5483" s="62">
        <v>31291317</v>
      </c>
      <c r="B5483" s="63" t="s">
        <v>16873</v>
      </c>
    </row>
    <row r="5484" spans="1:2" x14ac:dyDescent="0.25">
      <c r="A5484" s="62">
        <v>31291318</v>
      </c>
      <c r="B5484" s="63" t="s">
        <v>15029</v>
      </c>
    </row>
    <row r="5485" spans="1:2" x14ac:dyDescent="0.25">
      <c r="A5485" s="62">
        <v>31291319</v>
      </c>
      <c r="B5485" s="63" t="s">
        <v>4591</v>
      </c>
    </row>
    <row r="5486" spans="1:2" x14ac:dyDescent="0.25">
      <c r="A5486" s="62">
        <v>31291320</v>
      </c>
      <c r="B5486" s="63" t="s">
        <v>1716</v>
      </c>
    </row>
    <row r="5487" spans="1:2" x14ac:dyDescent="0.25">
      <c r="A5487" s="62">
        <v>31291401</v>
      </c>
      <c r="B5487" s="63" t="s">
        <v>9635</v>
      </c>
    </row>
    <row r="5488" spans="1:2" x14ac:dyDescent="0.25">
      <c r="A5488" s="62">
        <v>31291402</v>
      </c>
      <c r="B5488" s="63" t="s">
        <v>14703</v>
      </c>
    </row>
    <row r="5489" spans="1:2" x14ac:dyDescent="0.25">
      <c r="A5489" s="62">
        <v>31291403</v>
      </c>
      <c r="B5489" s="63" t="s">
        <v>9554</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15651</v>
      </c>
    </row>
    <row r="5494" spans="1:2" x14ac:dyDescent="0.25">
      <c r="A5494" s="62">
        <v>31291408</v>
      </c>
      <c r="B5494" s="63" t="s">
        <v>13053</v>
      </c>
    </row>
    <row r="5495" spans="1:2" x14ac:dyDescent="0.25">
      <c r="A5495" s="62">
        <v>31291409</v>
      </c>
      <c r="B5495" s="63" t="s">
        <v>3200</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11936</v>
      </c>
    </row>
    <row r="5500" spans="1:2" x14ac:dyDescent="0.25">
      <c r="A5500" s="62">
        <v>31291414</v>
      </c>
      <c r="B5500" s="63" t="s">
        <v>14340</v>
      </c>
    </row>
    <row r="5501" spans="1:2" x14ac:dyDescent="0.25">
      <c r="A5501" s="62">
        <v>31291415</v>
      </c>
      <c r="B5501" s="63" t="s">
        <v>17436</v>
      </c>
    </row>
    <row r="5502" spans="1:2" x14ac:dyDescent="0.25">
      <c r="A5502" s="62">
        <v>31291416</v>
      </c>
      <c r="B5502" s="63" t="s">
        <v>14779</v>
      </c>
    </row>
    <row r="5503" spans="1:2" x14ac:dyDescent="0.25">
      <c r="A5503" s="62">
        <v>31291417</v>
      </c>
      <c r="B5503" s="63" t="s">
        <v>6886</v>
      </c>
    </row>
    <row r="5504" spans="1:2" x14ac:dyDescent="0.25">
      <c r="A5504" s="62">
        <v>31291418</v>
      </c>
      <c r="B5504" s="63" t="s">
        <v>9520</v>
      </c>
    </row>
    <row r="5505" spans="1:2" x14ac:dyDescent="0.25">
      <c r="A5505" s="62">
        <v>31291419</v>
      </c>
      <c r="B5505" s="63" t="s">
        <v>3351</v>
      </c>
    </row>
    <row r="5506" spans="1:2" x14ac:dyDescent="0.25">
      <c r="A5506" s="62">
        <v>31291420</v>
      </c>
      <c r="B5506" s="63" t="s">
        <v>14384</v>
      </c>
    </row>
    <row r="5507" spans="1:2" x14ac:dyDescent="0.25">
      <c r="A5507" s="62">
        <v>31301101</v>
      </c>
      <c r="B5507" s="63" t="s">
        <v>10779</v>
      </c>
    </row>
    <row r="5508" spans="1:2" x14ac:dyDescent="0.25">
      <c r="A5508" s="62">
        <v>31301102</v>
      </c>
      <c r="B5508" s="63" t="s">
        <v>10617</v>
      </c>
    </row>
    <row r="5509" spans="1:2" x14ac:dyDescent="0.25">
      <c r="A5509" s="62">
        <v>31301103</v>
      </c>
      <c r="B5509" s="63" t="s">
        <v>5455</v>
      </c>
    </row>
    <row r="5510" spans="1:2" x14ac:dyDescent="0.25">
      <c r="A5510" s="62">
        <v>31301104</v>
      </c>
      <c r="B5510" s="63" t="s">
        <v>311</v>
      </c>
    </row>
    <row r="5511" spans="1:2" x14ac:dyDescent="0.25">
      <c r="A5511" s="62">
        <v>31301105</v>
      </c>
      <c r="B5511" s="63" t="s">
        <v>11880</v>
      </c>
    </row>
    <row r="5512" spans="1:2" x14ac:dyDescent="0.25">
      <c r="A5512" s="62">
        <v>31301106</v>
      </c>
      <c r="B5512" s="63" t="s">
        <v>12671</v>
      </c>
    </row>
    <row r="5513" spans="1:2" x14ac:dyDescent="0.25">
      <c r="A5513" s="62">
        <v>31301107</v>
      </c>
      <c r="B5513" s="63" t="s">
        <v>8189</v>
      </c>
    </row>
    <row r="5514" spans="1:2" x14ac:dyDescent="0.25">
      <c r="A5514" s="62">
        <v>31301108</v>
      </c>
      <c r="B5514" s="63" t="s">
        <v>788</v>
      </c>
    </row>
    <row r="5515" spans="1:2" x14ac:dyDescent="0.25">
      <c r="A5515" s="62">
        <v>31301109</v>
      </c>
      <c r="B5515" s="63" t="s">
        <v>9615</v>
      </c>
    </row>
    <row r="5516" spans="1:2" x14ac:dyDescent="0.25">
      <c r="A5516" s="62">
        <v>31301110</v>
      </c>
      <c r="B5516" s="63" t="s">
        <v>7372</v>
      </c>
    </row>
    <row r="5517" spans="1:2" x14ac:dyDescent="0.25">
      <c r="A5517" s="62">
        <v>31301111</v>
      </c>
      <c r="B5517" s="63" t="s">
        <v>9732</v>
      </c>
    </row>
    <row r="5518" spans="1:2" x14ac:dyDescent="0.25">
      <c r="A5518" s="62">
        <v>31301112</v>
      </c>
      <c r="B5518" s="63" t="s">
        <v>6351</v>
      </c>
    </row>
    <row r="5519" spans="1:2" x14ac:dyDescent="0.25">
      <c r="A5519" s="62">
        <v>31301113</v>
      </c>
      <c r="B5519" s="63" t="s">
        <v>3876</v>
      </c>
    </row>
    <row r="5520" spans="1:2" x14ac:dyDescent="0.25">
      <c r="A5520" s="62">
        <v>31301114</v>
      </c>
      <c r="B5520" s="63" t="s">
        <v>893</v>
      </c>
    </row>
    <row r="5521" spans="1:2" x14ac:dyDescent="0.25">
      <c r="A5521" s="62">
        <v>31301115</v>
      </c>
      <c r="B5521" s="63" t="s">
        <v>10591</v>
      </c>
    </row>
    <row r="5522" spans="1:2" x14ac:dyDescent="0.25">
      <c r="A5522" s="62">
        <v>31301116</v>
      </c>
      <c r="B5522" s="63" t="s">
        <v>2242</v>
      </c>
    </row>
    <row r="5523" spans="1:2" x14ac:dyDescent="0.25">
      <c r="A5523" s="62">
        <v>31301117</v>
      </c>
      <c r="B5523" s="63" t="s">
        <v>13822</v>
      </c>
    </row>
    <row r="5524" spans="1:2" x14ac:dyDescent="0.25">
      <c r="A5524" s="62">
        <v>31301118</v>
      </c>
      <c r="B5524" s="63" t="s">
        <v>4450</v>
      </c>
    </row>
    <row r="5525" spans="1:2" x14ac:dyDescent="0.25">
      <c r="A5525" s="62">
        <v>31301119</v>
      </c>
      <c r="B5525" s="63" t="s">
        <v>13302</v>
      </c>
    </row>
    <row r="5526" spans="1:2" x14ac:dyDescent="0.25">
      <c r="A5526" s="62">
        <v>31301201</v>
      </c>
      <c r="B5526" s="63" t="s">
        <v>15255</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13474</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4041</v>
      </c>
    </row>
    <row r="5536" spans="1:2" x14ac:dyDescent="0.25">
      <c r="A5536" s="62">
        <v>31301211</v>
      </c>
      <c r="B5536" s="63" t="s">
        <v>11483</v>
      </c>
    </row>
    <row r="5537" spans="1:2" x14ac:dyDescent="0.25">
      <c r="A5537" s="62">
        <v>31301212</v>
      </c>
      <c r="B5537" s="63" t="s">
        <v>3410</v>
      </c>
    </row>
    <row r="5538" spans="1:2" x14ac:dyDescent="0.25">
      <c r="A5538" s="62">
        <v>31301213</v>
      </c>
      <c r="B5538" s="63" t="s">
        <v>2127</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17221</v>
      </c>
    </row>
    <row r="5549" spans="1:2" x14ac:dyDescent="0.25">
      <c r="A5549" s="62">
        <v>31301305</v>
      </c>
      <c r="B5549" s="63" t="s">
        <v>1476</v>
      </c>
    </row>
    <row r="5550" spans="1:2" x14ac:dyDescent="0.25">
      <c r="A5550" s="62">
        <v>31301306</v>
      </c>
      <c r="B5550" s="63" t="s">
        <v>14600</v>
      </c>
    </row>
    <row r="5551" spans="1:2" x14ac:dyDescent="0.25">
      <c r="A5551" s="62">
        <v>31301307</v>
      </c>
      <c r="B5551" s="63" t="s">
        <v>9198</v>
      </c>
    </row>
    <row r="5552" spans="1:2" x14ac:dyDescent="0.25">
      <c r="A5552" s="62">
        <v>31301308</v>
      </c>
      <c r="B5552" s="63" t="s">
        <v>18789</v>
      </c>
    </row>
    <row r="5553" spans="1:2" x14ac:dyDescent="0.25">
      <c r="A5553" s="62">
        <v>31301309</v>
      </c>
      <c r="B5553" s="63" t="s">
        <v>10207</v>
      </c>
    </row>
    <row r="5554" spans="1:2" x14ac:dyDescent="0.25">
      <c r="A5554" s="62">
        <v>31301310</v>
      </c>
      <c r="B5554" s="63" t="s">
        <v>13955</v>
      </c>
    </row>
    <row r="5555" spans="1:2" x14ac:dyDescent="0.25">
      <c r="A5555" s="62">
        <v>31301311</v>
      </c>
      <c r="B5555" s="63" t="s">
        <v>17261</v>
      </c>
    </row>
    <row r="5556" spans="1:2" x14ac:dyDescent="0.25">
      <c r="A5556" s="62">
        <v>31301312</v>
      </c>
      <c r="B5556" s="63" t="s">
        <v>18717</v>
      </c>
    </row>
    <row r="5557" spans="1:2" x14ac:dyDescent="0.25">
      <c r="A5557" s="62">
        <v>31301313</v>
      </c>
      <c r="B5557" s="63" t="s">
        <v>10190</v>
      </c>
    </row>
    <row r="5558" spans="1:2" x14ac:dyDescent="0.25">
      <c r="A5558" s="62">
        <v>31301314</v>
      </c>
      <c r="B5558" s="63" t="s">
        <v>1833</v>
      </c>
    </row>
    <row r="5559" spans="1:2" x14ac:dyDescent="0.25">
      <c r="A5559" s="62">
        <v>31301315</v>
      </c>
      <c r="B5559" s="63" t="s">
        <v>11185</v>
      </c>
    </row>
    <row r="5560" spans="1:2" x14ac:dyDescent="0.25">
      <c r="A5560" s="62">
        <v>31301316</v>
      </c>
      <c r="B5560" s="63" t="s">
        <v>699</v>
      </c>
    </row>
    <row r="5561" spans="1:2" x14ac:dyDescent="0.25">
      <c r="A5561" s="62">
        <v>31301317</v>
      </c>
      <c r="B5561" s="63" t="s">
        <v>12837</v>
      </c>
    </row>
    <row r="5562" spans="1:2" x14ac:dyDescent="0.25">
      <c r="A5562" s="62">
        <v>31301318</v>
      </c>
      <c r="B5562" s="63" t="s">
        <v>17193</v>
      </c>
    </row>
    <row r="5563" spans="1:2" x14ac:dyDescent="0.25">
      <c r="A5563" s="62">
        <v>31301319</v>
      </c>
      <c r="B5563" s="63" t="s">
        <v>12042</v>
      </c>
    </row>
    <row r="5564" spans="1:2" x14ac:dyDescent="0.25">
      <c r="A5564" s="62">
        <v>31301401</v>
      </c>
      <c r="B5564" s="63" t="s">
        <v>8527</v>
      </c>
    </row>
    <row r="5565" spans="1:2" x14ac:dyDescent="0.25">
      <c r="A5565" s="62">
        <v>31301402</v>
      </c>
      <c r="B5565" s="63" t="s">
        <v>127</v>
      </c>
    </row>
    <row r="5566" spans="1:2" x14ac:dyDescent="0.25">
      <c r="A5566" s="62">
        <v>31301403</v>
      </c>
      <c r="B5566" s="63" t="s">
        <v>16270</v>
      </c>
    </row>
    <row r="5567" spans="1:2" x14ac:dyDescent="0.25">
      <c r="A5567" s="62">
        <v>31301404</v>
      </c>
      <c r="B5567" s="63" t="s">
        <v>8937</v>
      </c>
    </row>
    <row r="5568" spans="1:2" x14ac:dyDescent="0.25">
      <c r="A5568" s="62">
        <v>31301405</v>
      </c>
      <c r="B5568" s="63" t="s">
        <v>11451</v>
      </c>
    </row>
    <row r="5569" spans="1:2" x14ac:dyDescent="0.25">
      <c r="A5569" s="62">
        <v>31301406</v>
      </c>
      <c r="B5569" s="63" t="s">
        <v>12769</v>
      </c>
    </row>
    <row r="5570" spans="1:2" x14ac:dyDescent="0.25">
      <c r="A5570" s="62">
        <v>31301407</v>
      </c>
      <c r="B5570" s="63" t="s">
        <v>2823</v>
      </c>
    </row>
    <row r="5571" spans="1:2" x14ac:dyDescent="0.25">
      <c r="A5571" s="62">
        <v>31301408</v>
      </c>
      <c r="B5571" s="63" t="s">
        <v>4753</v>
      </c>
    </row>
    <row r="5572" spans="1:2" x14ac:dyDescent="0.25">
      <c r="A5572" s="62">
        <v>31301409</v>
      </c>
      <c r="B5572" s="63" t="s">
        <v>17251</v>
      </c>
    </row>
    <row r="5573" spans="1:2" x14ac:dyDescent="0.25">
      <c r="A5573" s="62">
        <v>31301410</v>
      </c>
      <c r="B5573" s="63" t="s">
        <v>11225</v>
      </c>
    </row>
    <row r="5574" spans="1:2" x14ac:dyDescent="0.25">
      <c r="A5574" s="62">
        <v>31301411</v>
      </c>
      <c r="B5574" s="63" t="s">
        <v>6995</v>
      </c>
    </row>
    <row r="5575" spans="1:2" x14ac:dyDescent="0.25">
      <c r="A5575" s="62">
        <v>31301412</v>
      </c>
      <c r="B5575" s="63" t="s">
        <v>13985</v>
      </c>
    </row>
    <row r="5576" spans="1:2" x14ac:dyDescent="0.25">
      <c r="A5576" s="62">
        <v>31301413</v>
      </c>
      <c r="B5576" s="63" t="s">
        <v>1139</v>
      </c>
    </row>
    <row r="5577" spans="1:2" x14ac:dyDescent="0.25">
      <c r="A5577" s="62">
        <v>31301414</v>
      </c>
      <c r="B5577" s="63" t="s">
        <v>18328</v>
      </c>
    </row>
    <row r="5578" spans="1:2" x14ac:dyDescent="0.25">
      <c r="A5578" s="62">
        <v>31301415</v>
      </c>
      <c r="B5578" s="63" t="s">
        <v>6835</v>
      </c>
    </row>
    <row r="5579" spans="1:2" x14ac:dyDescent="0.25">
      <c r="A5579" s="62">
        <v>31301416</v>
      </c>
      <c r="B5579" s="63" t="s">
        <v>18036</v>
      </c>
    </row>
    <row r="5580" spans="1:2" x14ac:dyDescent="0.25">
      <c r="A5580" s="62">
        <v>31301417</v>
      </c>
      <c r="B5580" s="63" t="s">
        <v>8614</v>
      </c>
    </row>
    <row r="5581" spans="1:2" x14ac:dyDescent="0.25">
      <c r="A5581" s="62">
        <v>31301418</v>
      </c>
      <c r="B5581" s="63" t="s">
        <v>2383</v>
      </c>
    </row>
    <row r="5582" spans="1:2" x14ac:dyDescent="0.25">
      <c r="A5582" s="62">
        <v>31301419</v>
      </c>
      <c r="B5582" s="63" t="s">
        <v>11017</v>
      </c>
    </row>
    <row r="5583" spans="1:2" x14ac:dyDescent="0.25">
      <c r="A5583" s="62">
        <v>31301501</v>
      </c>
      <c r="B5583" s="63" t="s">
        <v>14208</v>
      </c>
    </row>
    <row r="5584" spans="1:2" x14ac:dyDescent="0.25">
      <c r="A5584" s="62">
        <v>31301502</v>
      </c>
      <c r="B5584" s="63" t="s">
        <v>14197</v>
      </c>
    </row>
    <row r="5585" spans="1:2" x14ac:dyDescent="0.25">
      <c r="A5585" s="62">
        <v>31301503</v>
      </c>
      <c r="B5585" s="63" t="s">
        <v>12133</v>
      </c>
    </row>
    <row r="5586" spans="1:2" x14ac:dyDescent="0.25">
      <c r="A5586" s="62">
        <v>31301504</v>
      </c>
      <c r="B5586" s="63" t="s">
        <v>9906</v>
      </c>
    </row>
    <row r="5587" spans="1:2" x14ac:dyDescent="0.25">
      <c r="A5587" s="62">
        <v>31301505</v>
      </c>
      <c r="B5587" s="63" t="s">
        <v>4934</v>
      </c>
    </row>
    <row r="5588" spans="1:2" x14ac:dyDescent="0.25">
      <c r="A5588" s="62">
        <v>31301506</v>
      </c>
      <c r="B5588" s="63" t="s">
        <v>3456</v>
      </c>
    </row>
    <row r="5589" spans="1:2" x14ac:dyDescent="0.25">
      <c r="A5589" s="62">
        <v>31301507</v>
      </c>
      <c r="B5589" s="63" t="s">
        <v>13308</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6930</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12963</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9142</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12865</v>
      </c>
    </row>
    <row r="5607" spans="1:2" x14ac:dyDescent="0.25">
      <c r="A5607" s="62">
        <v>31311106</v>
      </c>
      <c r="B5607" s="63" t="s">
        <v>7791</v>
      </c>
    </row>
    <row r="5608" spans="1:2" x14ac:dyDescent="0.25">
      <c r="A5608" s="62">
        <v>31311109</v>
      </c>
      <c r="B5608" s="63" t="s">
        <v>9713</v>
      </c>
    </row>
    <row r="5609" spans="1:2" x14ac:dyDescent="0.25">
      <c r="A5609" s="62">
        <v>31311110</v>
      </c>
      <c r="B5609" s="63" t="s">
        <v>6846</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7888</v>
      </c>
    </row>
    <row r="5614" spans="1:2" x14ac:dyDescent="0.25">
      <c r="A5614" s="62">
        <v>31311202</v>
      </c>
      <c r="B5614" s="63" t="s">
        <v>11244</v>
      </c>
    </row>
    <row r="5615" spans="1:2" x14ac:dyDescent="0.25">
      <c r="A5615" s="62">
        <v>31311203</v>
      </c>
      <c r="B5615" s="63" t="s">
        <v>11072</v>
      </c>
    </row>
    <row r="5616" spans="1:2" x14ac:dyDescent="0.25">
      <c r="A5616" s="62">
        <v>31311204</v>
      </c>
      <c r="B5616" s="63" t="s">
        <v>17064</v>
      </c>
    </row>
    <row r="5617" spans="1:2" x14ac:dyDescent="0.25">
      <c r="A5617" s="62">
        <v>31311205</v>
      </c>
      <c r="B5617" s="63" t="s">
        <v>15917</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12576</v>
      </c>
    </row>
    <row r="5622" spans="1:2" x14ac:dyDescent="0.25">
      <c r="A5622" s="62">
        <v>31311212</v>
      </c>
      <c r="B5622" s="63" t="s">
        <v>10830</v>
      </c>
    </row>
    <row r="5623" spans="1:2" x14ac:dyDescent="0.25">
      <c r="A5623" s="62">
        <v>31311213</v>
      </c>
      <c r="B5623" s="63" t="s">
        <v>6544</v>
      </c>
    </row>
    <row r="5624" spans="1:2" x14ac:dyDescent="0.25">
      <c r="A5624" s="62">
        <v>31311301</v>
      </c>
      <c r="B5624" s="63" t="s">
        <v>12040</v>
      </c>
    </row>
    <row r="5625" spans="1:2" x14ac:dyDescent="0.25">
      <c r="A5625" s="62">
        <v>31311302</v>
      </c>
      <c r="B5625" s="63" t="s">
        <v>17548</v>
      </c>
    </row>
    <row r="5626" spans="1:2" x14ac:dyDescent="0.25">
      <c r="A5626" s="62">
        <v>31311303</v>
      </c>
      <c r="B5626" s="63" t="s">
        <v>10280</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14958</v>
      </c>
    </row>
    <row r="5632" spans="1:2" x14ac:dyDescent="0.25">
      <c r="A5632" s="62">
        <v>31311311</v>
      </c>
      <c r="B5632" s="63" t="s">
        <v>12595</v>
      </c>
    </row>
    <row r="5633" spans="1:2" x14ac:dyDescent="0.25">
      <c r="A5633" s="62">
        <v>31311312</v>
      </c>
      <c r="B5633" s="63" t="s">
        <v>6437</v>
      </c>
    </row>
    <row r="5634" spans="1:2" x14ac:dyDescent="0.25">
      <c r="A5634" s="62">
        <v>31311313</v>
      </c>
      <c r="B5634" s="63" t="s">
        <v>16395</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12691</v>
      </c>
    </row>
    <row r="5639" spans="1:2" x14ac:dyDescent="0.25">
      <c r="A5639" s="62">
        <v>31311405</v>
      </c>
      <c r="B5639" s="63" t="s">
        <v>12739</v>
      </c>
    </row>
    <row r="5640" spans="1:2" x14ac:dyDescent="0.25">
      <c r="A5640" s="62">
        <v>31311406</v>
      </c>
      <c r="B5640" s="63" t="s">
        <v>16127</v>
      </c>
    </row>
    <row r="5641" spans="1:2" x14ac:dyDescent="0.25">
      <c r="A5641" s="62">
        <v>31311409</v>
      </c>
      <c r="B5641" s="63" t="s">
        <v>3784</v>
      </c>
    </row>
    <row r="5642" spans="1:2" x14ac:dyDescent="0.25">
      <c r="A5642" s="62">
        <v>31311410</v>
      </c>
      <c r="B5642" s="63" t="s">
        <v>12932</v>
      </c>
    </row>
    <row r="5643" spans="1:2" x14ac:dyDescent="0.25">
      <c r="A5643" s="62">
        <v>31311411</v>
      </c>
      <c r="B5643" s="63" t="s">
        <v>4340</v>
      </c>
    </row>
    <row r="5644" spans="1:2" x14ac:dyDescent="0.25">
      <c r="A5644" s="62">
        <v>31311412</v>
      </c>
      <c r="B5644" s="63" t="s">
        <v>9726</v>
      </c>
    </row>
    <row r="5645" spans="1:2" x14ac:dyDescent="0.25">
      <c r="A5645" s="62">
        <v>31311413</v>
      </c>
      <c r="B5645" s="63" t="s">
        <v>17916</v>
      </c>
    </row>
    <row r="5646" spans="1:2" x14ac:dyDescent="0.25">
      <c r="A5646" s="62">
        <v>31311501</v>
      </c>
      <c r="B5646" s="63" t="s">
        <v>11580</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12436</v>
      </c>
    </row>
    <row r="5652" spans="1:2" x14ac:dyDescent="0.25">
      <c r="A5652" s="62">
        <v>31311509</v>
      </c>
      <c r="B5652" s="63" t="s">
        <v>6582</v>
      </c>
    </row>
    <row r="5653" spans="1:2" x14ac:dyDescent="0.25">
      <c r="A5653" s="62">
        <v>31311510</v>
      </c>
      <c r="B5653" s="63" t="s">
        <v>16989</v>
      </c>
    </row>
    <row r="5654" spans="1:2" x14ac:dyDescent="0.25">
      <c r="A5654" s="62">
        <v>31311511</v>
      </c>
      <c r="B5654" s="63" t="s">
        <v>17258</v>
      </c>
    </row>
    <row r="5655" spans="1:2" x14ac:dyDescent="0.25">
      <c r="A5655" s="62">
        <v>31311512</v>
      </c>
      <c r="B5655" s="63" t="s">
        <v>10927</v>
      </c>
    </row>
    <row r="5656" spans="1:2" x14ac:dyDescent="0.25">
      <c r="A5656" s="62">
        <v>31311513</v>
      </c>
      <c r="B5656" s="63" t="s">
        <v>4981</v>
      </c>
    </row>
    <row r="5657" spans="1:2" x14ac:dyDescent="0.25">
      <c r="A5657" s="62">
        <v>31311601</v>
      </c>
      <c r="B5657" s="63" t="s">
        <v>13500</v>
      </c>
    </row>
    <row r="5658" spans="1:2" x14ac:dyDescent="0.25">
      <c r="A5658" s="62">
        <v>31311602</v>
      </c>
      <c r="B5658" s="63" t="s">
        <v>8856</v>
      </c>
    </row>
    <row r="5659" spans="1:2" x14ac:dyDescent="0.25">
      <c r="A5659" s="62">
        <v>31311603</v>
      </c>
      <c r="B5659" s="63" t="s">
        <v>13237</v>
      </c>
    </row>
    <row r="5660" spans="1:2" x14ac:dyDescent="0.25">
      <c r="A5660" s="62">
        <v>31311604</v>
      </c>
      <c r="B5660" s="63" t="s">
        <v>2471</v>
      </c>
    </row>
    <row r="5661" spans="1:2" x14ac:dyDescent="0.25">
      <c r="A5661" s="62">
        <v>31311605</v>
      </c>
      <c r="B5661" s="63" t="s">
        <v>13797</v>
      </c>
    </row>
    <row r="5662" spans="1:2" x14ac:dyDescent="0.25">
      <c r="A5662" s="62">
        <v>31311606</v>
      </c>
      <c r="B5662" s="63" t="s">
        <v>15731</v>
      </c>
    </row>
    <row r="5663" spans="1:2" x14ac:dyDescent="0.25">
      <c r="A5663" s="62">
        <v>31311609</v>
      </c>
      <c r="B5663" s="63" t="s">
        <v>7366</v>
      </c>
    </row>
    <row r="5664" spans="1:2" x14ac:dyDescent="0.25">
      <c r="A5664" s="62">
        <v>31311610</v>
      </c>
      <c r="B5664" s="63" t="s">
        <v>15505</v>
      </c>
    </row>
    <row r="5665" spans="1:2" x14ac:dyDescent="0.25">
      <c r="A5665" s="62">
        <v>31311611</v>
      </c>
      <c r="B5665" s="63" t="s">
        <v>10074</v>
      </c>
    </row>
    <row r="5666" spans="1:2" x14ac:dyDescent="0.25">
      <c r="A5666" s="62">
        <v>31311612</v>
      </c>
      <c r="B5666" s="63" t="s">
        <v>15580</v>
      </c>
    </row>
    <row r="5667" spans="1:2" x14ac:dyDescent="0.25">
      <c r="A5667" s="62">
        <v>31311613</v>
      </c>
      <c r="B5667" s="63" t="s">
        <v>11652</v>
      </c>
    </row>
    <row r="5668" spans="1:2" x14ac:dyDescent="0.25">
      <c r="A5668" s="62">
        <v>31311701</v>
      </c>
      <c r="B5668" s="63" t="s">
        <v>12573</v>
      </c>
    </row>
    <row r="5669" spans="1:2" x14ac:dyDescent="0.25">
      <c r="A5669" s="62">
        <v>31311702</v>
      </c>
      <c r="B5669" s="63" t="s">
        <v>15347</v>
      </c>
    </row>
    <row r="5670" spans="1:2" x14ac:dyDescent="0.25">
      <c r="A5670" s="62">
        <v>31311703</v>
      </c>
      <c r="B5670" s="63" t="s">
        <v>9421</v>
      </c>
    </row>
    <row r="5671" spans="1:2" x14ac:dyDescent="0.25">
      <c r="A5671" s="62">
        <v>31311704</v>
      </c>
      <c r="B5671" s="63" t="s">
        <v>6498</v>
      </c>
    </row>
    <row r="5672" spans="1:2" x14ac:dyDescent="0.25">
      <c r="A5672" s="62">
        <v>31311705</v>
      </c>
      <c r="B5672" s="63" t="s">
        <v>18060</v>
      </c>
    </row>
    <row r="5673" spans="1:2" x14ac:dyDescent="0.25">
      <c r="A5673" s="62">
        <v>31311706</v>
      </c>
      <c r="B5673" s="63" t="s">
        <v>5983</v>
      </c>
    </row>
    <row r="5674" spans="1:2" x14ac:dyDescent="0.25">
      <c r="A5674" s="62">
        <v>31311709</v>
      </c>
      <c r="B5674" s="63" t="s">
        <v>13575</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7594</v>
      </c>
    </row>
    <row r="5682" spans="1:2" x14ac:dyDescent="0.25">
      <c r="A5682" s="62">
        <v>31321104</v>
      </c>
      <c r="B5682" s="63" t="s">
        <v>6811</v>
      </c>
    </row>
    <row r="5683" spans="1:2" x14ac:dyDescent="0.25">
      <c r="A5683" s="62">
        <v>31321105</v>
      </c>
      <c r="B5683" s="63" t="s">
        <v>14317</v>
      </c>
    </row>
    <row r="5684" spans="1:2" x14ac:dyDescent="0.25">
      <c r="A5684" s="62">
        <v>31321106</v>
      </c>
      <c r="B5684" s="63" t="s">
        <v>10956</v>
      </c>
    </row>
    <row r="5685" spans="1:2" x14ac:dyDescent="0.25">
      <c r="A5685" s="62">
        <v>31321109</v>
      </c>
      <c r="B5685" s="63" t="s">
        <v>18154</v>
      </c>
    </row>
    <row r="5686" spans="1:2" x14ac:dyDescent="0.25">
      <c r="A5686" s="62">
        <v>31321110</v>
      </c>
      <c r="B5686" s="63" t="s">
        <v>10975</v>
      </c>
    </row>
    <row r="5687" spans="1:2" x14ac:dyDescent="0.25">
      <c r="A5687" s="62">
        <v>31321111</v>
      </c>
      <c r="B5687" s="63" t="s">
        <v>10315</v>
      </c>
    </row>
    <row r="5688" spans="1:2" x14ac:dyDescent="0.25">
      <c r="A5688" s="62">
        <v>31321112</v>
      </c>
      <c r="B5688" s="63" t="s">
        <v>9529</v>
      </c>
    </row>
    <row r="5689" spans="1:2" x14ac:dyDescent="0.25">
      <c r="A5689" s="62">
        <v>31321113</v>
      </c>
      <c r="B5689" s="63" t="s">
        <v>13727</v>
      </c>
    </row>
    <row r="5690" spans="1:2" x14ac:dyDescent="0.25">
      <c r="A5690" s="62">
        <v>31321201</v>
      </c>
      <c r="B5690" s="63" t="s">
        <v>1879</v>
      </c>
    </row>
    <row r="5691" spans="1:2" x14ac:dyDescent="0.25">
      <c r="A5691" s="62">
        <v>31321202</v>
      </c>
      <c r="B5691" s="63" t="s">
        <v>4463</v>
      </c>
    </row>
    <row r="5692" spans="1:2" x14ac:dyDescent="0.25">
      <c r="A5692" s="62">
        <v>31321203</v>
      </c>
      <c r="B5692" s="63" t="s">
        <v>10115</v>
      </c>
    </row>
    <row r="5693" spans="1:2" x14ac:dyDescent="0.25">
      <c r="A5693" s="62">
        <v>31321204</v>
      </c>
      <c r="B5693" s="63" t="s">
        <v>5761</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15161</v>
      </c>
    </row>
    <row r="5698" spans="1:2" x14ac:dyDescent="0.25">
      <c r="A5698" s="62">
        <v>31321211</v>
      </c>
      <c r="B5698" s="63" t="s">
        <v>8266</v>
      </c>
    </row>
    <row r="5699" spans="1:2" x14ac:dyDescent="0.25">
      <c r="A5699" s="62">
        <v>31321212</v>
      </c>
      <c r="B5699" s="63" t="s">
        <v>7083</v>
      </c>
    </row>
    <row r="5700" spans="1:2" x14ac:dyDescent="0.25">
      <c r="A5700" s="62">
        <v>31321213</v>
      </c>
      <c r="B5700" s="63" t="s">
        <v>3685</v>
      </c>
    </row>
    <row r="5701" spans="1:2" x14ac:dyDescent="0.25">
      <c r="A5701" s="62">
        <v>31321301</v>
      </c>
      <c r="B5701" s="63" t="s">
        <v>3864</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12270</v>
      </c>
    </row>
    <row r="5710" spans="1:2" x14ac:dyDescent="0.25">
      <c r="A5710" s="62">
        <v>31321312</v>
      </c>
      <c r="B5710" s="63" t="s">
        <v>8279</v>
      </c>
    </row>
    <row r="5711" spans="1:2" x14ac:dyDescent="0.25">
      <c r="A5711" s="62">
        <v>31321313</v>
      </c>
      <c r="B5711" s="63" t="s">
        <v>7373</v>
      </c>
    </row>
    <row r="5712" spans="1:2" x14ac:dyDescent="0.25">
      <c r="A5712" s="62">
        <v>31321401</v>
      </c>
      <c r="B5712" s="63" t="s">
        <v>13246</v>
      </c>
    </row>
    <row r="5713" spans="1:2" x14ac:dyDescent="0.25">
      <c r="A5713" s="62">
        <v>31321402</v>
      </c>
      <c r="B5713" s="63" t="s">
        <v>2714</v>
      </c>
    </row>
    <row r="5714" spans="1:2" x14ac:dyDescent="0.25">
      <c r="A5714" s="62">
        <v>31321403</v>
      </c>
      <c r="B5714" s="63" t="s">
        <v>1862</v>
      </c>
    </row>
    <row r="5715" spans="1:2" x14ac:dyDescent="0.25">
      <c r="A5715" s="62">
        <v>31321404</v>
      </c>
      <c r="B5715" s="63" t="s">
        <v>10536</v>
      </c>
    </row>
    <row r="5716" spans="1:2" x14ac:dyDescent="0.25">
      <c r="A5716" s="62">
        <v>31321405</v>
      </c>
      <c r="B5716" s="63" t="s">
        <v>11043</v>
      </c>
    </row>
    <row r="5717" spans="1:2" x14ac:dyDescent="0.25">
      <c r="A5717" s="62">
        <v>31321406</v>
      </c>
      <c r="B5717" s="63" t="s">
        <v>12173</v>
      </c>
    </row>
    <row r="5718" spans="1:2" x14ac:dyDescent="0.25">
      <c r="A5718" s="62">
        <v>31321409</v>
      </c>
      <c r="B5718" s="63" t="s">
        <v>5013</v>
      </c>
    </row>
    <row r="5719" spans="1:2" x14ac:dyDescent="0.25">
      <c r="A5719" s="62">
        <v>31321410</v>
      </c>
      <c r="B5719" s="63" t="s">
        <v>8074</v>
      </c>
    </row>
    <row r="5720" spans="1:2" x14ac:dyDescent="0.25">
      <c r="A5720" s="62">
        <v>31321411</v>
      </c>
      <c r="B5720" s="63" t="s">
        <v>6529</v>
      </c>
    </row>
    <row r="5721" spans="1:2" x14ac:dyDescent="0.25">
      <c r="A5721" s="62">
        <v>31321412</v>
      </c>
      <c r="B5721" s="63" t="s">
        <v>12538</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3904</v>
      </c>
    </row>
    <row r="5727" spans="1:2" x14ac:dyDescent="0.25">
      <c r="A5727" s="62">
        <v>31321505</v>
      </c>
      <c r="B5727" s="63" t="s">
        <v>8430</v>
      </c>
    </row>
    <row r="5728" spans="1:2" x14ac:dyDescent="0.25">
      <c r="A5728" s="62">
        <v>31321506</v>
      </c>
      <c r="B5728" s="63" t="s">
        <v>8566</v>
      </c>
    </row>
    <row r="5729" spans="1:2" x14ac:dyDescent="0.25">
      <c r="A5729" s="62">
        <v>31321509</v>
      </c>
      <c r="B5729" s="63" t="s">
        <v>17242</v>
      </c>
    </row>
    <row r="5730" spans="1:2" x14ac:dyDescent="0.25">
      <c r="A5730" s="62">
        <v>31321510</v>
      </c>
      <c r="B5730" s="63" t="s">
        <v>8594</v>
      </c>
    </row>
    <row r="5731" spans="1:2" x14ac:dyDescent="0.25">
      <c r="A5731" s="62">
        <v>31321511</v>
      </c>
      <c r="B5731" s="63" t="s">
        <v>624</v>
      </c>
    </row>
    <row r="5732" spans="1:2" x14ac:dyDescent="0.25">
      <c r="A5732" s="62">
        <v>31321512</v>
      </c>
      <c r="B5732" s="63" t="s">
        <v>16655</v>
      </c>
    </row>
    <row r="5733" spans="1:2" x14ac:dyDescent="0.25">
      <c r="A5733" s="62">
        <v>31321513</v>
      </c>
      <c r="B5733" s="63" t="s">
        <v>9945</v>
      </c>
    </row>
    <row r="5734" spans="1:2" x14ac:dyDescent="0.25">
      <c r="A5734" s="62">
        <v>31321601</v>
      </c>
      <c r="B5734" s="63" t="s">
        <v>5221</v>
      </c>
    </row>
    <row r="5735" spans="1:2" x14ac:dyDescent="0.25">
      <c r="A5735" s="62">
        <v>31321602</v>
      </c>
      <c r="B5735" s="63" t="s">
        <v>4051</v>
      </c>
    </row>
    <row r="5736" spans="1:2" x14ac:dyDescent="0.25">
      <c r="A5736" s="62">
        <v>31321603</v>
      </c>
      <c r="B5736" s="63" t="s">
        <v>16114</v>
      </c>
    </row>
    <row r="5737" spans="1:2" x14ac:dyDescent="0.25">
      <c r="A5737" s="62">
        <v>31321604</v>
      </c>
      <c r="B5737" s="63" t="s">
        <v>17693</v>
      </c>
    </row>
    <row r="5738" spans="1:2" x14ac:dyDescent="0.25">
      <c r="A5738" s="62">
        <v>31321605</v>
      </c>
      <c r="B5738" s="63" t="s">
        <v>8745</v>
      </c>
    </row>
    <row r="5739" spans="1:2" x14ac:dyDescent="0.25">
      <c r="A5739" s="62">
        <v>31321606</v>
      </c>
      <c r="B5739" s="63" t="s">
        <v>18195</v>
      </c>
    </row>
    <row r="5740" spans="1:2" x14ac:dyDescent="0.25">
      <c r="A5740" s="62">
        <v>31321609</v>
      </c>
      <c r="B5740" s="63" t="s">
        <v>1889</v>
      </c>
    </row>
    <row r="5741" spans="1:2" x14ac:dyDescent="0.25">
      <c r="A5741" s="62">
        <v>31321610</v>
      </c>
      <c r="B5741" s="63" t="s">
        <v>12417</v>
      </c>
    </row>
    <row r="5742" spans="1:2" x14ac:dyDescent="0.25">
      <c r="A5742" s="62">
        <v>31321611</v>
      </c>
      <c r="B5742" s="63" t="s">
        <v>4183</v>
      </c>
    </row>
    <row r="5743" spans="1:2" x14ac:dyDescent="0.25">
      <c r="A5743" s="62">
        <v>31321612</v>
      </c>
      <c r="B5743" s="63" t="s">
        <v>14775</v>
      </c>
    </row>
    <row r="5744" spans="1:2" x14ac:dyDescent="0.25">
      <c r="A5744" s="62">
        <v>31321613</v>
      </c>
      <c r="B5744" s="63" t="s">
        <v>10535</v>
      </c>
    </row>
    <row r="5745" spans="1:2" x14ac:dyDescent="0.25">
      <c r="A5745" s="62">
        <v>31321701</v>
      </c>
      <c r="B5745" s="63" t="s">
        <v>8097</v>
      </c>
    </row>
    <row r="5746" spans="1:2" x14ac:dyDescent="0.25">
      <c r="A5746" s="62">
        <v>31321702</v>
      </c>
      <c r="B5746" s="63" t="s">
        <v>17649</v>
      </c>
    </row>
    <row r="5747" spans="1:2" x14ac:dyDescent="0.25">
      <c r="A5747" s="62">
        <v>31321703</v>
      </c>
      <c r="B5747" s="63" t="s">
        <v>5587</v>
      </c>
    </row>
    <row r="5748" spans="1:2" x14ac:dyDescent="0.25">
      <c r="A5748" s="62">
        <v>31321704</v>
      </c>
      <c r="B5748" s="63" t="s">
        <v>11437</v>
      </c>
    </row>
    <row r="5749" spans="1:2" x14ac:dyDescent="0.25">
      <c r="A5749" s="62">
        <v>31321705</v>
      </c>
      <c r="B5749" s="63" t="s">
        <v>12175</v>
      </c>
    </row>
    <row r="5750" spans="1:2" x14ac:dyDescent="0.25">
      <c r="A5750" s="62">
        <v>31321706</v>
      </c>
      <c r="B5750" s="63" t="s">
        <v>12853</v>
      </c>
    </row>
    <row r="5751" spans="1:2" x14ac:dyDescent="0.25">
      <c r="A5751" s="62">
        <v>31321709</v>
      </c>
      <c r="B5751" s="63" t="s">
        <v>6901</v>
      </c>
    </row>
    <row r="5752" spans="1:2" x14ac:dyDescent="0.25">
      <c r="A5752" s="62">
        <v>31321710</v>
      </c>
      <c r="B5752" s="63" t="s">
        <v>7778</v>
      </c>
    </row>
    <row r="5753" spans="1:2" x14ac:dyDescent="0.25">
      <c r="A5753" s="62">
        <v>31321711</v>
      </c>
      <c r="B5753" s="63" t="s">
        <v>18759</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13749</v>
      </c>
    </row>
    <row r="5759" spans="1:2" x14ac:dyDescent="0.25">
      <c r="A5759" s="62">
        <v>31331104</v>
      </c>
      <c r="B5759" s="63" t="s">
        <v>13862</v>
      </c>
    </row>
    <row r="5760" spans="1:2" x14ac:dyDescent="0.25">
      <c r="A5760" s="62">
        <v>31331105</v>
      </c>
      <c r="B5760" s="63" t="s">
        <v>11887</v>
      </c>
    </row>
    <row r="5761" spans="1:2" x14ac:dyDescent="0.25">
      <c r="A5761" s="62">
        <v>31331106</v>
      </c>
      <c r="B5761" s="63" t="s">
        <v>4153</v>
      </c>
    </row>
    <row r="5762" spans="1:2" x14ac:dyDescent="0.25">
      <c r="A5762" s="62">
        <v>31331109</v>
      </c>
      <c r="B5762" s="63" t="s">
        <v>8874</v>
      </c>
    </row>
    <row r="5763" spans="1:2" x14ac:dyDescent="0.25">
      <c r="A5763" s="62">
        <v>31331110</v>
      </c>
      <c r="B5763" s="63" t="s">
        <v>14718</v>
      </c>
    </row>
    <row r="5764" spans="1:2" x14ac:dyDescent="0.25">
      <c r="A5764" s="62">
        <v>31331111</v>
      </c>
      <c r="B5764" s="63" t="s">
        <v>2857</v>
      </c>
    </row>
    <row r="5765" spans="1:2" x14ac:dyDescent="0.25">
      <c r="A5765" s="62">
        <v>31331112</v>
      </c>
      <c r="B5765" s="63" t="s">
        <v>7525</v>
      </c>
    </row>
    <row r="5766" spans="1:2" x14ac:dyDescent="0.25">
      <c r="A5766" s="62">
        <v>31331113</v>
      </c>
      <c r="B5766" s="63" t="s">
        <v>4255</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4404</v>
      </c>
    </row>
    <row r="5771" spans="1:2" x14ac:dyDescent="0.25">
      <c r="A5771" s="62">
        <v>31331205</v>
      </c>
      <c r="B5771" s="63" t="s">
        <v>12257</v>
      </c>
    </row>
    <row r="5772" spans="1:2" x14ac:dyDescent="0.25">
      <c r="A5772" s="62">
        <v>31331206</v>
      </c>
      <c r="B5772" s="63" t="s">
        <v>10869</v>
      </c>
    </row>
    <row r="5773" spans="1:2" x14ac:dyDescent="0.25">
      <c r="A5773" s="62">
        <v>31331209</v>
      </c>
      <c r="B5773" s="63" t="s">
        <v>11783</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10444</v>
      </c>
    </row>
    <row r="5780" spans="1:2" x14ac:dyDescent="0.25">
      <c r="A5780" s="62">
        <v>31331303</v>
      </c>
      <c r="B5780" s="63" t="s">
        <v>14882</v>
      </c>
    </row>
    <row r="5781" spans="1:2" x14ac:dyDescent="0.25">
      <c r="A5781" s="62">
        <v>31331304</v>
      </c>
      <c r="B5781" s="63" t="s">
        <v>11797</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13215</v>
      </c>
    </row>
    <row r="5787" spans="1:2" x14ac:dyDescent="0.25">
      <c r="A5787" s="62">
        <v>31331312</v>
      </c>
      <c r="B5787" s="63" t="s">
        <v>2427</v>
      </c>
    </row>
    <row r="5788" spans="1:2" x14ac:dyDescent="0.25">
      <c r="A5788" s="62">
        <v>31331313</v>
      </c>
      <c r="B5788" s="63" t="s">
        <v>18801</v>
      </c>
    </row>
    <row r="5789" spans="1:2" x14ac:dyDescent="0.25">
      <c r="A5789" s="62">
        <v>31331401</v>
      </c>
      <c r="B5789" s="63" t="s">
        <v>12360</v>
      </c>
    </row>
    <row r="5790" spans="1:2" x14ac:dyDescent="0.25">
      <c r="A5790" s="62">
        <v>31331402</v>
      </c>
      <c r="B5790" s="63" t="s">
        <v>11326</v>
      </c>
    </row>
    <row r="5791" spans="1:2" x14ac:dyDescent="0.25">
      <c r="A5791" s="62">
        <v>31331403</v>
      </c>
      <c r="B5791" s="63" t="s">
        <v>11352</v>
      </c>
    </row>
    <row r="5792" spans="1:2" x14ac:dyDescent="0.25">
      <c r="A5792" s="62">
        <v>31331404</v>
      </c>
      <c r="B5792" s="63" t="s">
        <v>18811</v>
      </c>
    </row>
    <row r="5793" spans="1:2" x14ac:dyDescent="0.25">
      <c r="A5793" s="62">
        <v>31331405</v>
      </c>
      <c r="B5793" s="63" t="s">
        <v>2708</v>
      </c>
    </row>
    <row r="5794" spans="1:2" x14ac:dyDescent="0.25">
      <c r="A5794" s="62">
        <v>31331406</v>
      </c>
      <c r="B5794" s="63" t="s">
        <v>9851</v>
      </c>
    </row>
    <row r="5795" spans="1:2" x14ac:dyDescent="0.25">
      <c r="A5795" s="62">
        <v>31331409</v>
      </c>
      <c r="B5795" s="63" t="s">
        <v>12236</v>
      </c>
    </row>
    <row r="5796" spans="1:2" x14ac:dyDescent="0.25">
      <c r="A5796" s="62">
        <v>31331410</v>
      </c>
      <c r="B5796" s="63" t="s">
        <v>6919</v>
      </c>
    </row>
    <row r="5797" spans="1:2" x14ac:dyDescent="0.25">
      <c r="A5797" s="62">
        <v>31331411</v>
      </c>
      <c r="B5797" s="63" t="s">
        <v>15933</v>
      </c>
    </row>
    <row r="5798" spans="1:2" x14ac:dyDescent="0.25">
      <c r="A5798" s="62">
        <v>31331412</v>
      </c>
      <c r="B5798" s="63" t="s">
        <v>11513</v>
      </c>
    </row>
    <row r="5799" spans="1:2" x14ac:dyDescent="0.25">
      <c r="A5799" s="62">
        <v>31331413</v>
      </c>
      <c r="B5799" s="63" t="s">
        <v>3671</v>
      </c>
    </row>
    <row r="5800" spans="1:2" x14ac:dyDescent="0.25">
      <c r="A5800" s="62">
        <v>31331501</v>
      </c>
      <c r="B5800" s="63" t="s">
        <v>1775</v>
      </c>
    </row>
    <row r="5801" spans="1:2" x14ac:dyDescent="0.25">
      <c r="A5801" s="62">
        <v>31331502</v>
      </c>
      <c r="B5801" s="63" t="s">
        <v>14057</v>
      </c>
    </row>
    <row r="5802" spans="1:2" x14ac:dyDescent="0.25">
      <c r="A5802" s="62">
        <v>31331503</v>
      </c>
      <c r="B5802" s="63" t="s">
        <v>7728</v>
      </c>
    </row>
    <row r="5803" spans="1:2" x14ac:dyDescent="0.25">
      <c r="A5803" s="62">
        <v>31331504</v>
      </c>
      <c r="B5803" s="63" t="s">
        <v>17607</v>
      </c>
    </row>
    <row r="5804" spans="1:2" x14ac:dyDescent="0.25">
      <c r="A5804" s="62">
        <v>31331505</v>
      </c>
      <c r="B5804" s="63" t="s">
        <v>7825</v>
      </c>
    </row>
    <row r="5805" spans="1:2" x14ac:dyDescent="0.25">
      <c r="A5805" s="62">
        <v>31331506</v>
      </c>
      <c r="B5805" s="63" t="s">
        <v>6872</v>
      </c>
    </row>
    <row r="5806" spans="1:2" x14ac:dyDescent="0.25">
      <c r="A5806" s="62">
        <v>31331509</v>
      </c>
      <c r="B5806" s="63" t="s">
        <v>3603</v>
      </c>
    </row>
    <row r="5807" spans="1:2" x14ac:dyDescent="0.25">
      <c r="A5807" s="62">
        <v>31331510</v>
      </c>
      <c r="B5807" s="63" t="s">
        <v>4483</v>
      </c>
    </row>
    <row r="5808" spans="1:2" x14ac:dyDescent="0.25">
      <c r="A5808" s="62">
        <v>31331511</v>
      </c>
      <c r="B5808" s="63" t="s">
        <v>15159</v>
      </c>
    </row>
    <row r="5809" spans="1:2" x14ac:dyDescent="0.25">
      <c r="A5809" s="62">
        <v>31331512</v>
      </c>
      <c r="B5809" s="63" t="s">
        <v>17323</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9134</v>
      </c>
    </row>
    <row r="5817" spans="1:2" x14ac:dyDescent="0.25">
      <c r="A5817" s="62">
        <v>31331609</v>
      </c>
      <c r="B5817" s="63" t="s">
        <v>14081</v>
      </c>
    </row>
    <row r="5818" spans="1:2" x14ac:dyDescent="0.25">
      <c r="A5818" s="62">
        <v>31331610</v>
      </c>
      <c r="B5818" s="63" t="s">
        <v>7584</v>
      </c>
    </row>
    <row r="5819" spans="1:2" x14ac:dyDescent="0.25">
      <c r="A5819" s="62">
        <v>31331611</v>
      </c>
      <c r="B5819" s="63" t="s">
        <v>11595</v>
      </c>
    </row>
    <row r="5820" spans="1:2" x14ac:dyDescent="0.25">
      <c r="A5820" s="62">
        <v>31331612</v>
      </c>
      <c r="B5820" s="63" t="s">
        <v>13477</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16965</v>
      </c>
    </row>
    <row r="5828" spans="1:2" x14ac:dyDescent="0.25">
      <c r="A5828" s="62">
        <v>31331709</v>
      </c>
      <c r="B5828" s="63" t="s">
        <v>9328</v>
      </c>
    </row>
    <row r="5829" spans="1:2" x14ac:dyDescent="0.25">
      <c r="A5829" s="62">
        <v>31331710</v>
      </c>
      <c r="B5829" s="63" t="s">
        <v>5418</v>
      </c>
    </row>
    <row r="5830" spans="1:2" x14ac:dyDescent="0.25">
      <c r="A5830" s="62">
        <v>31331711</v>
      </c>
      <c r="B5830" s="63" t="s">
        <v>2462</v>
      </c>
    </row>
    <row r="5831" spans="1:2" x14ac:dyDescent="0.25">
      <c r="A5831" s="62">
        <v>31331712</v>
      </c>
      <c r="B5831" s="63" t="s">
        <v>11145</v>
      </c>
    </row>
    <row r="5832" spans="1:2" x14ac:dyDescent="0.25">
      <c r="A5832" s="62">
        <v>31331713</v>
      </c>
      <c r="B5832" s="63" t="s">
        <v>12503</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10759</v>
      </c>
    </row>
    <row r="5839" spans="1:2" x14ac:dyDescent="0.25">
      <c r="A5839" s="62">
        <v>31341109</v>
      </c>
      <c r="B5839" s="63" t="s">
        <v>6003</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12900</v>
      </c>
    </row>
    <row r="5844" spans="1:2" x14ac:dyDescent="0.25">
      <c r="A5844" s="62">
        <v>31341201</v>
      </c>
      <c r="B5844" s="63" t="s">
        <v>8153</v>
      </c>
    </row>
    <row r="5845" spans="1:2" x14ac:dyDescent="0.25">
      <c r="A5845" s="62">
        <v>31341202</v>
      </c>
      <c r="B5845" s="63" t="s">
        <v>1840</v>
      </c>
    </row>
    <row r="5846" spans="1:2" x14ac:dyDescent="0.25">
      <c r="A5846" s="62">
        <v>31341203</v>
      </c>
      <c r="B5846" s="63" t="s">
        <v>12706</v>
      </c>
    </row>
    <row r="5847" spans="1:2" x14ac:dyDescent="0.25">
      <c r="A5847" s="62">
        <v>31341204</v>
      </c>
      <c r="B5847" s="63" t="s">
        <v>8757</v>
      </c>
    </row>
    <row r="5848" spans="1:2" x14ac:dyDescent="0.25">
      <c r="A5848" s="62">
        <v>31341205</v>
      </c>
      <c r="B5848" s="63" t="s">
        <v>9056</v>
      </c>
    </row>
    <row r="5849" spans="1:2" x14ac:dyDescent="0.25">
      <c r="A5849" s="62">
        <v>31341206</v>
      </c>
      <c r="B5849" s="63" t="s">
        <v>7068</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12992</v>
      </c>
    </row>
    <row r="5856" spans="1:2" x14ac:dyDescent="0.25">
      <c r="A5856" s="62">
        <v>31341302</v>
      </c>
      <c r="B5856" s="63" t="s">
        <v>17123</v>
      </c>
    </row>
    <row r="5857" spans="1:2" x14ac:dyDescent="0.25">
      <c r="A5857" s="62">
        <v>31341303</v>
      </c>
      <c r="B5857" s="63" t="s">
        <v>11416</v>
      </c>
    </row>
    <row r="5858" spans="1:2" x14ac:dyDescent="0.25">
      <c r="A5858" s="62">
        <v>31341304</v>
      </c>
      <c r="B5858" s="63" t="s">
        <v>411</v>
      </c>
    </row>
    <row r="5859" spans="1:2" x14ac:dyDescent="0.25">
      <c r="A5859" s="62">
        <v>31341305</v>
      </c>
      <c r="B5859" s="63" t="s">
        <v>11536</v>
      </c>
    </row>
    <row r="5860" spans="1:2" x14ac:dyDescent="0.25">
      <c r="A5860" s="62">
        <v>31341306</v>
      </c>
      <c r="B5860" s="63" t="s">
        <v>15267</v>
      </c>
    </row>
    <row r="5861" spans="1:2" x14ac:dyDescent="0.25">
      <c r="A5861" s="62">
        <v>31341309</v>
      </c>
      <c r="B5861" s="63" t="s">
        <v>8081</v>
      </c>
    </row>
    <row r="5862" spans="1:2" x14ac:dyDescent="0.25">
      <c r="A5862" s="62">
        <v>31341310</v>
      </c>
      <c r="B5862" s="63" t="s">
        <v>15708</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13339</v>
      </c>
    </row>
    <row r="5867" spans="1:2" x14ac:dyDescent="0.25">
      <c r="A5867" s="62">
        <v>31341402</v>
      </c>
      <c r="B5867" s="63" t="s">
        <v>10783</v>
      </c>
    </row>
    <row r="5868" spans="1:2" x14ac:dyDescent="0.25">
      <c r="A5868" s="62">
        <v>31341403</v>
      </c>
      <c r="B5868" s="63" t="s">
        <v>15741</v>
      </c>
    </row>
    <row r="5869" spans="1:2" x14ac:dyDescent="0.25">
      <c r="A5869" s="62">
        <v>31341404</v>
      </c>
      <c r="B5869" s="63" t="s">
        <v>11676</v>
      </c>
    </row>
    <row r="5870" spans="1:2" x14ac:dyDescent="0.25">
      <c r="A5870" s="62">
        <v>31341405</v>
      </c>
      <c r="B5870" s="63" t="s">
        <v>10552</v>
      </c>
    </row>
    <row r="5871" spans="1:2" x14ac:dyDescent="0.25">
      <c r="A5871" s="62">
        <v>31341406</v>
      </c>
      <c r="B5871" s="63" t="s">
        <v>10623</v>
      </c>
    </row>
    <row r="5872" spans="1:2" x14ac:dyDescent="0.25">
      <c r="A5872" s="62">
        <v>31341409</v>
      </c>
      <c r="B5872" s="63" t="s">
        <v>13278</v>
      </c>
    </row>
    <row r="5873" spans="1:2" x14ac:dyDescent="0.25">
      <c r="A5873" s="62">
        <v>31341410</v>
      </c>
      <c r="B5873" s="63" t="s">
        <v>9667</v>
      </c>
    </row>
    <row r="5874" spans="1:2" x14ac:dyDescent="0.25">
      <c r="A5874" s="62">
        <v>31341411</v>
      </c>
      <c r="B5874" s="63" t="s">
        <v>7621</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11946</v>
      </c>
    </row>
    <row r="5881" spans="1:2" x14ac:dyDescent="0.25">
      <c r="A5881" s="62">
        <v>31341505</v>
      </c>
      <c r="B5881" s="63" t="s">
        <v>17828</v>
      </c>
    </row>
    <row r="5882" spans="1:2" x14ac:dyDescent="0.25">
      <c r="A5882" s="62">
        <v>31341506</v>
      </c>
      <c r="B5882" s="63" t="s">
        <v>9500</v>
      </c>
    </row>
    <row r="5883" spans="1:2" x14ac:dyDescent="0.25">
      <c r="A5883" s="62">
        <v>31341509</v>
      </c>
      <c r="B5883" s="63" t="s">
        <v>11962</v>
      </c>
    </row>
    <row r="5884" spans="1:2" x14ac:dyDescent="0.25">
      <c r="A5884" s="62">
        <v>31341510</v>
      </c>
      <c r="B5884" s="63" t="s">
        <v>15276</v>
      </c>
    </row>
    <row r="5885" spans="1:2" x14ac:dyDescent="0.25">
      <c r="A5885" s="62">
        <v>31341511</v>
      </c>
      <c r="B5885" s="63" t="s">
        <v>13103</v>
      </c>
    </row>
    <row r="5886" spans="1:2" x14ac:dyDescent="0.25">
      <c r="A5886" s="62">
        <v>31341512</v>
      </c>
      <c r="B5886" s="63" t="s">
        <v>10654</v>
      </c>
    </row>
    <row r="5887" spans="1:2" x14ac:dyDescent="0.25">
      <c r="A5887" s="62">
        <v>31341513</v>
      </c>
      <c r="B5887" s="63" t="s">
        <v>658</v>
      </c>
    </row>
    <row r="5888" spans="1:2" x14ac:dyDescent="0.25">
      <c r="A5888" s="62">
        <v>31341601</v>
      </c>
      <c r="B5888" s="63" t="s">
        <v>18674</v>
      </c>
    </row>
    <row r="5889" spans="1:2" x14ac:dyDescent="0.25">
      <c r="A5889" s="62">
        <v>31341602</v>
      </c>
      <c r="B5889" s="63" t="s">
        <v>6691</v>
      </c>
    </row>
    <row r="5890" spans="1:2" x14ac:dyDescent="0.25">
      <c r="A5890" s="62">
        <v>31341603</v>
      </c>
      <c r="B5890" s="63" t="s">
        <v>13535</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7447</v>
      </c>
    </row>
    <row r="5895" spans="1:2" x14ac:dyDescent="0.25">
      <c r="A5895" s="62">
        <v>31341610</v>
      </c>
      <c r="B5895" s="63" t="s">
        <v>16838</v>
      </c>
    </row>
    <row r="5896" spans="1:2" x14ac:dyDescent="0.25">
      <c r="A5896" s="62">
        <v>31341611</v>
      </c>
      <c r="B5896" s="63" t="s">
        <v>4856</v>
      </c>
    </row>
    <row r="5897" spans="1:2" x14ac:dyDescent="0.25">
      <c r="A5897" s="62">
        <v>31341612</v>
      </c>
      <c r="B5897" s="63" t="s">
        <v>10447</v>
      </c>
    </row>
    <row r="5898" spans="1:2" x14ac:dyDescent="0.25">
      <c r="A5898" s="62">
        <v>31341613</v>
      </c>
      <c r="B5898" s="63" t="s">
        <v>9079</v>
      </c>
    </row>
    <row r="5899" spans="1:2" x14ac:dyDescent="0.25">
      <c r="A5899" s="62">
        <v>31341701</v>
      </c>
      <c r="B5899" s="63" t="s">
        <v>6876</v>
      </c>
    </row>
    <row r="5900" spans="1:2" x14ac:dyDescent="0.25">
      <c r="A5900" s="62">
        <v>31341702</v>
      </c>
      <c r="B5900" s="63" t="s">
        <v>6577</v>
      </c>
    </row>
    <row r="5901" spans="1:2" x14ac:dyDescent="0.25">
      <c r="A5901" s="62">
        <v>31341703</v>
      </c>
      <c r="B5901" s="63" t="s">
        <v>18772</v>
      </c>
    </row>
    <row r="5902" spans="1:2" x14ac:dyDescent="0.25">
      <c r="A5902" s="62">
        <v>31341704</v>
      </c>
      <c r="B5902" s="63" t="s">
        <v>14118</v>
      </c>
    </row>
    <row r="5903" spans="1:2" x14ac:dyDescent="0.25">
      <c r="A5903" s="62">
        <v>31341705</v>
      </c>
      <c r="B5903" s="63" t="s">
        <v>17460</v>
      </c>
    </row>
    <row r="5904" spans="1:2" x14ac:dyDescent="0.25">
      <c r="A5904" s="62">
        <v>31341706</v>
      </c>
      <c r="B5904" s="63" t="s">
        <v>2080</v>
      </c>
    </row>
    <row r="5905" spans="1:2" x14ac:dyDescent="0.25">
      <c r="A5905" s="62">
        <v>31341709</v>
      </c>
      <c r="B5905" s="63" t="s">
        <v>14035</v>
      </c>
    </row>
    <row r="5906" spans="1:2" x14ac:dyDescent="0.25">
      <c r="A5906" s="62">
        <v>31341710</v>
      </c>
      <c r="B5906" s="63" t="s">
        <v>4628</v>
      </c>
    </row>
    <row r="5907" spans="1:2" x14ac:dyDescent="0.25">
      <c r="A5907" s="62">
        <v>31341711</v>
      </c>
      <c r="B5907" s="63" t="s">
        <v>16874</v>
      </c>
    </row>
    <row r="5908" spans="1:2" x14ac:dyDescent="0.25">
      <c r="A5908" s="62">
        <v>31341712</v>
      </c>
      <c r="B5908" s="63" t="s">
        <v>6264</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14595</v>
      </c>
    </row>
    <row r="5916" spans="1:2" x14ac:dyDescent="0.25">
      <c r="A5916" s="62">
        <v>31351109</v>
      </c>
      <c r="B5916" s="63" t="s">
        <v>9127</v>
      </c>
    </row>
    <row r="5917" spans="1:2" x14ac:dyDescent="0.25">
      <c r="A5917" s="62">
        <v>31351110</v>
      </c>
      <c r="B5917" s="63" t="s">
        <v>14249</v>
      </c>
    </row>
    <row r="5918" spans="1:2" x14ac:dyDescent="0.25">
      <c r="A5918" s="62">
        <v>31351111</v>
      </c>
      <c r="B5918" s="63" t="s">
        <v>14883</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11390</v>
      </c>
    </row>
    <row r="5923" spans="1:2" x14ac:dyDescent="0.25">
      <c r="A5923" s="62">
        <v>31351203</v>
      </c>
      <c r="B5923" s="63" t="s">
        <v>13670</v>
      </c>
    </row>
    <row r="5924" spans="1:2" x14ac:dyDescent="0.25">
      <c r="A5924" s="62">
        <v>31351204</v>
      </c>
      <c r="B5924" s="63" t="s">
        <v>7124</v>
      </c>
    </row>
    <row r="5925" spans="1:2" x14ac:dyDescent="0.25">
      <c r="A5925" s="62">
        <v>31351205</v>
      </c>
      <c r="B5925" s="63" t="s">
        <v>16872</v>
      </c>
    </row>
    <row r="5926" spans="1:2" x14ac:dyDescent="0.25">
      <c r="A5926" s="62">
        <v>31351206</v>
      </c>
      <c r="B5926" s="63" t="s">
        <v>7904</v>
      </c>
    </row>
    <row r="5927" spans="1:2" x14ac:dyDescent="0.25">
      <c r="A5927" s="62">
        <v>31351209</v>
      </c>
      <c r="B5927" s="63" t="s">
        <v>11382</v>
      </c>
    </row>
    <row r="5928" spans="1:2" x14ac:dyDescent="0.25">
      <c r="A5928" s="62">
        <v>31351210</v>
      </c>
      <c r="B5928" s="63" t="s">
        <v>12775</v>
      </c>
    </row>
    <row r="5929" spans="1:2" x14ac:dyDescent="0.25">
      <c r="A5929" s="62">
        <v>31351211</v>
      </c>
      <c r="B5929" s="63" t="s">
        <v>16111</v>
      </c>
    </row>
    <row r="5930" spans="1:2" x14ac:dyDescent="0.25">
      <c r="A5930" s="62">
        <v>31351212</v>
      </c>
      <c r="B5930" s="63" t="s">
        <v>6556</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11003</v>
      </c>
    </row>
    <row r="5938" spans="1:2" x14ac:dyDescent="0.25">
      <c r="A5938" s="62">
        <v>31351309</v>
      </c>
      <c r="B5938" s="63" t="s">
        <v>14794</v>
      </c>
    </row>
    <row r="5939" spans="1:2" x14ac:dyDescent="0.25">
      <c r="A5939" s="62">
        <v>31351310</v>
      </c>
      <c r="B5939" s="63" t="s">
        <v>3990</v>
      </c>
    </row>
    <row r="5940" spans="1:2" x14ac:dyDescent="0.25">
      <c r="A5940" s="62">
        <v>31351311</v>
      </c>
      <c r="B5940" s="63" t="s">
        <v>5820</v>
      </c>
    </row>
    <row r="5941" spans="1:2" x14ac:dyDescent="0.25">
      <c r="A5941" s="62">
        <v>31351312</v>
      </c>
      <c r="B5941" s="63" t="s">
        <v>13416</v>
      </c>
    </row>
    <row r="5942" spans="1:2" x14ac:dyDescent="0.25">
      <c r="A5942" s="62">
        <v>31351313</v>
      </c>
      <c r="B5942" s="63" t="s">
        <v>14186</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4933</v>
      </c>
    </row>
    <row r="5947" spans="1:2" x14ac:dyDescent="0.25">
      <c r="A5947" s="62">
        <v>31351405</v>
      </c>
      <c r="B5947" s="63" t="s">
        <v>7547</v>
      </c>
    </row>
    <row r="5948" spans="1:2" x14ac:dyDescent="0.25">
      <c r="A5948" s="62">
        <v>31351406</v>
      </c>
      <c r="B5948" s="63" t="s">
        <v>530</v>
      </c>
    </row>
    <row r="5949" spans="1:2" x14ac:dyDescent="0.25">
      <c r="A5949" s="62">
        <v>31351409</v>
      </c>
      <c r="B5949" s="63" t="s">
        <v>13276</v>
      </c>
    </row>
    <row r="5950" spans="1:2" x14ac:dyDescent="0.25">
      <c r="A5950" s="62">
        <v>31351410</v>
      </c>
      <c r="B5950" s="63" t="s">
        <v>6466</v>
      </c>
    </row>
    <row r="5951" spans="1:2" x14ac:dyDescent="0.25">
      <c r="A5951" s="62">
        <v>31351411</v>
      </c>
      <c r="B5951" s="63" t="s">
        <v>3788</v>
      </c>
    </row>
    <row r="5952" spans="1:2" x14ac:dyDescent="0.25">
      <c r="A5952" s="62">
        <v>31351412</v>
      </c>
      <c r="B5952" s="63" t="s">
        <v>772</v>
      </c>
    </row>
    <row r="5953" spans="1:2" x14ac:dyDescent="0.25">
      <c r="A5953" s="62">
        <v>31351413</v>
      </c>
      <c r="B5953" s="63" t="s">
        <v>5267</v>
      </c>
    </row>
    <row r="5954" spans="1:2" x14ac:dyDescent="0.25">
      <c r="A5954" s="62">
        <v>31351501</v>
      </c>
      <c r="B5954" s="63" t="s">
        <v>15490</v>
      </c>
    </row>
    <row r="5955" spans="1:2" x14ac:dyDescent="0.25">
      <c r="A5955" s="62">
        <v>31351502</v>
      </c>
      <c r="B5955" s="63" t="s">
        <v>4497</v>
      </c>
    </row>
    <row r="5956" spans="1:2" x14ac:dyDescent="0.25">
      <c r="A5956" s="62">
        <v>31351503</v>
      </c>
      <c r="B5956" s="63" t="s">
        <v>11070</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11202</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17809</v>
      </c>
    </row>
    <row r="5968" spans="1:2" x14ac:dyDescent="0.25">
      <c r="A5968" s="62">
        <v>31351604</v>
      </c>
      <c r="B5968" s="63" t="s">
        <v>12297</v>
      </c>
    </row>
    <row r="5969" spans="1:2" x14ac:dyDescent="0.25">
      <c r="A5969" s="62">
        <v>31351605</v>
      </c>
      <c r="B5969" s="63" t="s">
        <v>15196</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10589</v>
      </c>
    </row>
    <row r="5974" spans="1:2" x14ac:dyDescent="0.25">
      <c r="A5974" s="62">
        <v>31351612</v>
      </c>
      <c r="B5974" s="63" t="s">
        <v>8100</v>
      </c>
    </row>
    <row r="5975" spans="1:2" x14ac:dyDescent="0.25">
      <c r="A5975" s="62">
        <v>31351613</v>
      </c>
      <c r="B5975" s="63" t="s">
        <v>13619</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12758</v>
      </c>
    </row>
    <row r="5980" spans="1:2" x14ac:dyDescent="0.25">
      <c r="A5980" s="62">
        <v>31351705</v>
      </c>
      <c r="B5980" s="63" t="s">
        <v>7943</v>
      </c>
    </row>
    <row r="5981" spans="1:2" x14ac:dyDescent="0.25">
      <c r="A5981" s="62">
        <v>31351706</v>
      </c>
      <c r="B5981" s="63" t="s">
        <v>14296</v>
      </c>
    </row>
    <row r="5982" spans="1:2" x14ac:dyDescent="0.25">
      <c r="A5982" s="62">
        <v>31351709</v>
      </c>
      <c r="B5982" s="63" t="s">
        <v>8517</v>
      </c>
    </row>
    <row r="5983" spans="1:2" x14ac:dyDescent="0.25">
      <c r="A5983" s="62">
        <v>31351710</v>
      </c>
      <c r="B5983" s="63" t="s">
        <v>9988</v>
      </c>
    </row>
    <row r="5984" spans="1:2" x14ac:dyDescent="0.25">
      <c r="A5984" s="62">
        <v>31351711</v>
      </c>
      <c r="B5984" s="63" t="s">
        <v>18378</v>
      </c>
    </row>
    <row r="5985" spans="1:2" x14ac:dyDescent="0.25">
      <c r="A5985" s="62">
        <v>31351712</v>
      </c>
      <c r="B5985" s="63" t="s">
        <v>93</v>
      </c>
    </row>
    <row r="5986" spans="1:2" x14ac:dyDescent="0.25">
      <c r="A5986" s="62">
        <v>31351713</v>
      </c>
      <c r="B5986" s="63" t="s">
        <v>11947</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14532</v>
      </c>
    </row>
    <row r="5992" spans="1:2" x14ac:dyDescent="0.25">
      <c r="A5992" s="62">
        <v>31361106</v>
      </c>
      <c r="B5992" s="63" t="s">
        <v>6401</v>
      </c>
    </row>
    <row r="5993" spans="1:2" x14ac:dyDescent="0.25">
      <c r="A5993" s="62">
        <v>31361109</v>
      </c>
      <c r="B5993" s="63" t="s">
        <v>3709</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9631</v>
      </c>
    </row>
    <row r="5998" spans="1:2" x14ac:dyDescent="0.25">
      <c r="A5998" s="62">
        <v>31361201</v>
      </c>
      <c r="B5998" s="63" t="s">
        <v>12004</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11883</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13588</v>
      </c>
    </row>
    <row r="6009" spans="1:2" x14ac:dyDescent="0.25">
      <c r="A6009" s="62">
        <v>31361301</v>
      </c>
      <c r="B6009" s="63" t="s">
        <v>13243</v>
      </c>
    </row>
    <row r="6010" spans="1:2" x14ac:dyDescent="0.25">
      <c r="A6010" s="62">
        <v>31361302</v>
      </c>
      <c r="B6010" s="63" t="s">
        <v>16245</v>
      </c>
    </row>
    <row r="6011" spans="1:2" x14ac:dyDescent="0.25">
      <c r="A6011" s="62">
        <v>31361303</v>
      </c>
      <c r="B6011" s="63" t="s">
        <v>6714</v>
      </c>
    </row>
    <row r="6012" spans="1:2" x14ac:dyDescent="0.25">
      <c r="A6012" s="62">
        <v>31361304</v>
      </c>
      <c r="B6012" s="63" t="s">
        <v>5185</v>
      </c>
    </row>
    <row r="6013" spans="1:2" x14ac:dyDescent="0.25">
      <c r="A6013" s="62">
        <v>31361305</v>
      </c>
      <c r="B6013" s="63" t="s">
        <v>2154</v>
      </c>
    </row>
    <row r="6014" spans="1:2" x14ac:dyDescent="0.25">
      <c r="A6014" s="62">
        <v>31361306</v>
      </c>
      <c r="B6014" s="63" t="s">
        <v>8351</v>
      </c>
    </row>
    <row r="6015" spans="1:2" x14ac:dyDescent="0.25">
      <c r="A6015" s="62">
        <v>31361309</v>
      </c>
      <c r="B6015" s="63" t="s">
        <v>14409</v>
      </c>
    </row>
    <row r="6016" spans="1:2" x14ac:dyDescent="0.25">
      <c r="A6016" s="62">
        <v>31361310</v>
      </c>
      <c r="B6016" s="63" t="s">
        <v>10560</v>
      </c>
    </row>
    <row r="6017" spans="1:2" x14ac:dyDescent="0.25">
      <c r="A6017" s="62">
        <v>31361311</v>
      </c>
      <c r="B6017" s="63" t="s">
        <v>14046</v>
      </c>
    </row>
    <row r="6018" spans="1:2" x14ac:dyDescent="0.25">
      <c r="A6018" s="62">
        <v>31361312</v>
      </c>
      <c r="B6018" s="63" t="s">
        <v>17603</v>
      </c>
    </row>
    <row r="6019" spans="1:2" x14ac:dyDescent="0.25">
      <c r="A6019" s="62">
        <v>31361313</v>
      </c>
      <c r="B6019" s="63" t="s">
        <v>16424</v>
      </c>
    </row>
    <row r="6020" spans="1:2" x14ac:dyDescent="0.25">
      <c r="A6020" s="62">
        <v>31361401</v>
      </c>
      <c r="B6020" s="63" t="s">
        <v>7566</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12412</v>
      </c>
    </row>
    <row r="6025" spans="1:2" x14ac:dyDescent="0.25">
      <c r="A6025" s="62">
        <v>31361406</v>
      </c>
      <c r="B6025" s="63" t="s">
        <v>8223</v>
      </c>
    </row>
    <row r="6026" spans="1:2" x14ac:dyDescent="0.25">
      <c r="A6026" s="62">
        <v>31361409</v>
      </c>
      <c r="B6026" s="63" t="s">
        <v>14145</v>
      </c>
    </row>
    <row r="6027" spans="1:2" x14ac:dyDescent="0.25">
      <c r="A6027" s="62">
        <v>31361410</v>
      </c>
      <c r="B6027" s="63" t="s">
        <v>13077</v>
      </c>
    </row>
    <row r="6028" spans="1:2" x14ac:dyDescent="0.25">
      <c r="A6028" s="62">
        <v>31361411</v>
      </c>
      <c r="B6028" s="63" t="s">
        <v>7178</v>
      </c>
    </row>
    <row r="6029" spans="1:2" x14ac:dyDescent="0.25">
      <c r="A6029" s="62">
        <v>31361412</v>
      </c>
      <c r="B6029" s="63" t="s">
        <v>10305</v>
      </c>
    </row>
    <row r="6030" spans="1:2" x14ac:dyDescent="0.25">
      <c r="A6030" s="62">
        <v>31361413</v>
      </c>
      <c r="B6030" s="63" t="s">
        <v>10264</v>
      </c>
    </row>
    <row r="6031" spans="1:2" x14ac:dyDescent="0.25">
      <c r="A6031" s="62">
        <v>31361501</v>
      </c>
      <c r="B6031" s="63" t="s">
        <v>6357</v>
      </c>
    </row>
    <row r="6032" spans="1:2" x14ac:dyDescent="0.25">
      <c r="A6032" s="62">
        <v>31361502</v>
      </c>
      <c r="B6032" s="63" t="s">
        <v>11758</v>
      </c>
    </row>
    <row r="6033" spans="1:2" x14ac:dyDescent="0.25">
      <c r="A6033" s="62">
        <v>31361503</v>
      </c>
      <c r="B6033" s="63" t="s">
        <v>10954</v>
      </c>
    </row>
    <row r="6034" spans="1:2" x14ac:dyDescent="0.25">
      <c r="A6034" s="62">
        <v>31361504</v>
      </c>
      <c r="B6034" s="63" t="s">
        <v>5319</v>
      </c>
    </row>
    <row r="6035" spans="1:2" x14ac:dyDescent="0.25">
      <c r="A6035" s="62">
        <v>31361505</v>
      </c>
      <c r="B6035" s="63" t="s">
        <v>10257</v>
      </c>
    </row>
    <row r="6036" spans="1:2" x14ac:dyDescent="0.25">
      <c r="A6036" s="62">
        <v>31361506</v>
      </c>
      <c r="B6036" s="63" t="s">
        <v>10812</v>
      </c>
    </row>
    <row r="6037" spans="1:2" x14ac:dyDescent="0.25">
      <c r="A6037" s="62">
        <v>31361509</v>
      </c>
      <c r="B6037" s="63" t="s">
        <v>18723</v>
      </c>
    </row>
    <row r="6038" spans="1:2" x14ac:dyDescent="0.25">
      <c r="A6038" s="62">
        <v>31361510</v>
      </c>
      <c r="B6038" s="63" t="s">
        <v>6235</v>
      </c>
    </row>
    <row r="6039" spans="1:2" x14ac:dyDescent="0.25">
      <c r="A6039" s="62">
        <v>31361511</v>
      </c>
      <c r="B6039" s="63" t="s">
        <v>18545</v>
      </c>
    </row>
    <row r="6040" spans="1:2" x14ac:dyDescent="0.25">
      <c r="A6040" s="62">
        <v>31361512</v>
      </c>
      <c r="B6040" s="63" t="s">
        <v>5239</v>
      </c>
    </row>
    <row r="6041" spans="1:2" x14ac:dyDescent="0.25">
      <c r="A6041" s="62">
        <v>31361513</v>
      </c>
      <c r="B6041" s="63" t="s">
        <v>6821</v>
      </c>
    </row>
    <row r="6042" spans="1:2" x14ac:dyDescent="0.25">
      <c r="A6042" s="62">
        <v>31361601</v>
      </c>
      <c r="B6042" s="63" t="s">
        <v>6472</v>
      </c>
    </row>
    <row r="6043" spans="1:2" x14ac:dyDescent="0.25">
      <c r="A6043" s="62">
        <v>31361602</v>
      </c>
      <c r="B6043" s="63" t="s">
        <v>14538</v>
      </c>
    </row>
    <row r="6044" spans="1:2" x14ac:dyDescent="0.25">
      <c r="A6044" s="62">
        <v>31361603</v>
      </c>
      <c r="B6044" s="63" t="s">
        <v>9467</v>
      </c>
    </row>
    <row r="6045" spans="1:2" x14ac:dyDescent="0.25">
      <c r="A6045" s="62">
        <v>31361604</v>
      </c>
      <c r="B6045" s="63" t="s">
        <v>6626</v>
      </c>
    </row>
    <row r="6046" spans="1:2" x14ac:dyDescent="0.25">
      <c r="A6046" s="62">
        <v>31361605</v>
      </c>
      <c r="B6046" s="63" t="s">
        <v>11153</v>
      </c>
    </row>
    <row r="6047" spans="1:2" x14ac:dyDescent="0.25">
      <c r="A6047" s="62">
        <v>31361606</v>
      </c>
      <c r="B6047" s="63" t="s">
        <v>285</v>
      </c>
    </row>
    <row r="6048" spans="1:2" x14ac:dyDescent="0.25">
      <c r="A6048" s="62">
        <v>31361609</v>
      </c>
      <c r="B6048" s="63" t="s">
        <v>3438</v>
      </c>
    </row>
    <row r="6049" spans="1:2" x14ac:dyDescent="0.25">
      <c r="A6049" s="62">
        <v>31361610</v>
      </c>
      <c r="B6049" s="63" t="s">
        <v>16885</v>
      </c>
    </row>
    <row r="6050" spans="1:2" x14ac:dyDescent="0.25">
      <c r="A6050" s="62">
        <v>31361611</v>
      </c>
      <c r="B6050" s="63" t="s">
        <v>6898</v>
      </c>
    </row>
    <row r="6051" spans="1:2" x14ac:dyDescent="0.25">
      <c r="A6051" s="62">
        <v>31361612</v>
      </c>
      <c r="B6051" s="63" t="s">
        <v>14314</v>
      </c>
    </row>
    <row r="6052" spans="1:2" x14ac:dyDescent="0.25">
      <c r="A6052" s="62">
        <v>31361613</v>
      </c>
      <c r="B6052" s="63" t="s">
        <v>9757</v>
      </c>
    </row>
    <row r="6053" spans="1:2" x14ac:dyDescent="0.25">
      <c r="A6053" s="62">
        <v>31361701</v>
      </c>
      <c r="B6053" s="63" t="s">
        <v>15546</v>
      </c>
    </row>
    <row r="6054" spans="1:2" x14ac:dyDescent="0.25">
      <c r="A6054" s="62">
        <v>31361702</v>
      </c>
      <c r="B6054" s="63" t="s">
        <v>10819</v>
      </c>
    </row>
    <row r="6055" spans="1:2" x14ac:dyDescent="0.25">
      <c r="A6055" s="62">
        <v>31361703</v>
      </c>
      <c r="B6055" s="63" t="s">
        <v>17074</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7707</v>
      </c>
    </row>
    <row r="6062" spans="1:2" x14ac:dyDescent="0.25">
      <c r="A6062" s="62">
        <v>31361712</v>
      </c>
      <c r="B6062" s="63" t="s">
        <v>18212</v>
      </c>
    </row>
    <row r="6063" spans="1:2" x14ac:dyDescent="0.25">
      <c r="A6063" s="62">
        <v>31361713</v>
      </c>
      <c r="B6063" s="63" t="s">
        <v>4063</v>
      </c>
    </row>
    <row r="6064" spans="1:2" x14ac:dyDescent="0.25">
      <c r="A6064" s="62">
        <v>31371001</v>
      </c>
      <c r="B6064" s="63" t="s">
        <v>18140</v>
      </c>
    </row>
    <row r="6065" spans="1:2" x14ac:dyDescent="0.25">
      <c r="A6065" s="62">
        <v>31371002</v>
      </c>
      <c r="B6065" s="63" t="s">
        <v>11876</v>
      </c>
    </row>
    <row r="6066" spans="1:2" x14ac:dyDescent="0.25">
      <c r="A6066" s="62">
        <v>31371003</v>
      </c>
      <c r="B6066" s="63" t="s">
        <v>9171</v>
      </c>
    </row>
    <row r="6067" spans="1:2" x14ac:dyDescent="0.25">
      <c r="A6067" s="62">
        <v>31371101</v>
      </c>
      <c r="B6067" s="63" t="s">
        <v>7213</v>
      </c>
    </row>
    <row r="6068" spans="1:2" x14ac:dyDescent="0.25">
      <c r="A6068" s="62">
        <v>31371102</v>
      </c>
      <c r="B6068" s="63" t="s">
        <v>5903</v>
      </c>
    </row>
    <row r="6069" spans="1:2" x14ac:dyDescent="0.25">
      <c r="A6069" s="62">
        <v>31371103</v>
      </c>
      <c r="B6069" s="63" t="s">
        <v>9977</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10220</v>
      </c>
    </row>
    <row r="6075" spans="1:2" x14ac:dyDescent="0.25">
      <c r="A6075" s="62">
        <v>31371202</v>
      </c>
      <c r="B6075" s="63" t="s">
        <v>18587</v>
      </c>
    </row>
    <row r="6076" spans="1:2" x14ac:dyDescent="0.25">
      <c r="A6076" s="62">
        <v>31371203</v>
      </c>
      <c r="B6076" s="63" t="s">
        <v>18088</v>
      </c>
    </row>
    <row r="6077" spans="1:2" x14ac:dyDescent="0.25">
      <c r="A6077" s="62">
        <v>31371204</v>
      </c>
      <c r="B6077" s="63" t="s">
        <v>7865</v>
      </c>
    </row>
    <row r="6078" spans="1:2" x14ac:dyDescent="0.25">
      <c r="A6078" s="62">
        <v>31371205</v>
      </c>
      <c r="B6078" s="63" t="s">
        <v>13015</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15635</v>
      </c>
    </row>
    <row r="6083" spans="1:2" x14ac:dyDescent="0.25">
      <c r="A6083" s="62">
        <v>31371301</v>
      </c>
      <c r="B6083" s="63" t="s">
        <v>5543</v>
      </c>
    </row>
    <row r="6084" spans="1:2" x14ac:dyDescent="0.25">
      <c r="A6084" s="62">
        <v>31371302</v>
      </c>
      <c r="B6084" s="63" t="s">
        <v>4372</v>
      </c>
    </row>
    <row r="6085" spans="1:2" x14ac:dyDescent="0.25">
      <c r="A6085" s="62">
        <v>31371401</v>
      </c>
      <c r="B6085" s="63" t="s">
        <v>6534</v>
      </c>
    </row>
    <row r="6086" spans="1:2" x14ac:dyDescent="0.25">
      <c r="A6086" s="62">
        <v>31381001</v>
      </c>
      <c r="B6086" s="63" t="s">
        <v>10861</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18448</v>
      </c>
    </row>
    <row r="6093" spans="1:2" x14ac:dyDescent="0.25">
      <c r="A6093" s="62">
        <v>32101504</v>
      </c>
      <c r="B6093" s="63" t="s">
        <v>4374</v>
      </c>
    </row>
    <row r="6094" spans="1:2" x14ac:dyDescent="0.25">
      <c r="A6094" s="62">
        <v>32101505</v>
      </c>
      <c r="B6094" s="63" t="s">
        <v>9758</v>
      </c>
    </row>
    <row r="6095" spans="1:2" x14ac:dyDescent="0.25">
      <c r="A6095" s="62">
        <v>32101506</v>
      </c>
      <c r="B6095" s="63" t="s">
        <v>15018</v>
      </c>
    </row>
    <row r="6096" spans="1:2" x14ac:dyDescent="0.25">
      <c r="A6096" s="62">
        <v>32101507</v>
      </c>
      <c r="B6096" s="63" t="s">
        <v>7367</v>
      </c>
    </row>
    <row r="6097" spans="1:2" x14ac:dyDescent="0.25">
      <c r="A6097" s="62">
        <v>32101508</v>
      </c>
      <c r="B6097" s="63" t="s">
        <v>5004</v>
      </c>
    </row>
    <row r="6098" spans="1:2" x14ac:dyDescent="0.25">
      <c r="A6098" s="62">
        <v>32101509</v>
      </c>
      <c r="B6098" s="63" t="s">
        <v>8104</v>
      </c>
    </row>
    <row r="6099" spans="1:2" x14ac:dyDescent="0.25">
      <c r="A6099" s="62">
        <v>32101510</v>
      </c>
      <c r="B6099" s="63" t="s">
        <v>365</v>
      </c>
    </row>
    <row r="6100" spans="1:2" x14ac:dyDescent="0.25">
      <c r="A6100" s="62">
        <v>32101512</v>
      </c>
      <c r="B6100" s="63" t="s">
        <v>16060</v>
      </c>
    </row>
    <row r="6101" spans="1:2" x14ac:dyDescent="0.25">
      <c r="A6101" s="62">
        <v>32101513</v>
      </c>
      <c r="B6101" s="63" t="s">
        <v>11522</v>
      </c>
    </row>
    <row r="6102" spans="1:2" x14ac:dyDescent="0.25">
      <c r="A6102" s="62">
        <v>32101514</v>
      </c>
      <c r="B6102" s="63" t="s">
        <v>18500</v>
      </c>
    </row>
    <row r="6103" spans="1:2" x14ac:dyDescent="0.25">
      <c r="A6103" s="62">
        <v>32101515</v>
      </c>
      <c r="B6103" s="63" t="s">
        <v>5896</v>
      </c>
    </row>
    <row r="6104" spans="1:2" x14ac:dyDescent="0.25">
      <c r="A6104" s="62">
        <v>32101516</v>
      </c>
      <c r="B6104" s="63" t="s">
        <v>6353</v>
      </c>
    </row>
    <row r="6105" spans="1:2" x14ac:dyDescent="0.25">
      <c r="A6105" s="62">
        <v>32101517</v>
      </c>
      <c r="B6105" s="63" t="s">
        <v>10118</v>
      </c>
    </row>
    <row r="6106" spans="1:2" x14ac:dyDescent="0.25">
      <c r="A6106" s="62">
        <v>32101518</v>
      </c>
      <c r="B6106" s="63" t="s">
        <v>15366</v>
      </c>
    </row>
    <row r="6107" spans="1:2" x14ac:dyDescent="0.25">
      <c r="A6107" s="62">
        <v>32101519</v>
      </c>
      <c r="B6107" s="63" t="s">
        <v>18222</v>
      </c>
    </row>
    <row r="6108" spans="1:2" x14ac:dyDescent="0.25">
      <c r="A6108" s="62">
        <v>32101520</v>
      </c>
      <c r="B6108" s="63" t="s">
        <v>11439</v>
      </c>
    </row>
    <row r="6109" spans="1:2" x14ac:dyDescent="0.25">
      <c r="A6109" s="62">
        <v>32101521</v>
      </c>
      <c r="B6109" s="63" t="s">
        <v>6179</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2821</v>
      </c>
    </row>
    <row r="6114" spans="1:2" x14ac:dyDescent="0.25">
      <c r="A6114" s="62">
        <v>32101526</v>
      </c>
      <c r="B6114" s="63" t="s">
        <v>14603</v>
      </c>
    </row>
    <row r="6115" spans="1:2" x14ac:dyDescent="0.25">
      <c r="A6115" s="62">
        <v>32101527</v>
      </c>
      <c r="B6115" s="63" t="s">
        <v>6311</v>
      </c>
    </row>
    <row r="6116" spans="1:2" x14ac:dyDescent="0.25">
      <c r="A6116" s="62">
        <v>32101528</v>
      </c>
      <c r="B6116" s="63" t="s">
        <v>16665</v>
      </c>
    </row>
    <row r="6117" spans="1:2" x14ac:dyDescent="0.25">
      <c r="A6117" s="62">
        <v>32101601</v>
      </c>
      <c r="B6117" s="63" t="s">
        <v>8119</v>
      </c>
    </row>
    <row r="6118" spans="1:2" x14ac:dyDescent="0.25">
      <c r="A6118" s="62">
        <v>32101602</v>
      </c>
      <c r="B6118" s="63" t="s">
        <v>9680</v>
      </c>
    </row>
    <row r="6119" spans="1:2" x14ac:dyDescent="0.25">
      <c r="A6119" s="62">
        <v>32101603</v>
      </c>
      <c r="B6119" s="63" t="s">
        <v>14919</v>
      </c>
    </row>
    <row r="6120" spans="1:2" x14ac:dyDescent="0.25">
      <c r="A6120" s="62">
        <v>32101604</v>
      </c>
      <c r="B6120" s="63" t="s">
        <v>10159</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11083</v>
      </c>
    </row>
    <row r="6125" spans="1:2" x14ac:dyDescent="0.25">
      <c r="A6125" s="62">
        <v>32101609</v>
      </c>
      <c r="B6125" s="63" t="s">
        <v>4456</v>
      </c>
    </row>
    <row r="6126" spans="1:2" x14ac:dyDescent="0.25">
      <c r="A6126" s="62">
        <v>32101611</v>
      </c>
      <c r="B6126" s="63" t="s">
        <v>8264</v>
      </c>
    </row>
    <row r="6127" spans="1:2" x14ac:dyDescent="0.25">
      <c r="A6127" s="62">
        <v>32101612</v>
      </c>
      <c r="B6127" s="63" t="s">
        <v>9379</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12312</v>
      </c>
    </row>
    <row r="6134" spans="1:2" x14ac:dyDescent="0.25">
      <c r="A6134" s="62">
        <v>32101619</v>
      </c>
      <c r="B6134" s="63" t="s">
        <v>17453</v>
      </c>
    </row>
    <row r="6135" spans="1:2" x14ac:dyDescent="0.25">
      <c r="A6135" s="62">
        <v>32101620</v>
      </c>
      <c r="B6135" s="63" t="s">
        <v>6232</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12904</v>
      </c>
    </row>
    <row r="6140" spans="1:2" x14ac:dyDescent="0.25">
      <c r="A6140" s="62">
        <v>32101625</v>
      </c>
      <c r="B6140" s="63" t="s">
        <v>15785</v>
      </c>
    </row>
    <row r="6141" spans="1:2" x14ac:dyDescent="0.25">
      <c r="A6141" s="62">
        <v>32101626</v>
      </c>
      <c r="B6141" s="63" t="s">
        <v>1077</v>
      </c>
    </row>
    <row r="6142" spans="1:2" x14ac:dyDescent="0.25">
      <c r="A6142" s="62">
        <v>32101627</v>
      </c>
      <c r="B6142" s="63" t="s">
        <v>3960</v>
      </c>
    </row>
    <row r="6143" spans="1:2" x14ac:dyDescent="0.25">
      <c r="A6143" s="62">
        <v>32101628</v>
      </c>
      <c r="B6143" s="63" t="s">
        <v>18724</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17849</v>
      </c>
    </row>
    <row r="6149" spans="1:2" x14ac:dyDescent="0.25">
      <c r="A6149" s="62">
        <v>32101634</v>
      </c>
      <c r="B6149" s="63" t="s">
        <v>9440</v>
      </c>
    </row>
    <row r="6150" spans="1:2" x14ac:dyDescent="0.25">
      <c r="A6150" s="62">
        <v>32101635</v>
      </c>
      <c r="B6150" s="63" t="s">
        <v>15399</v>
      </c>
    </row>
    <row r="6151" spans="1:2" x14ac:dyDescent="0.25">
      <c r="A6151" s="62">
        <v>32101636</v>
      </c>
      <c r="B6151" s="63" t="s">
        <v>3398</v>
      </c>
    </row>
    <row r="6152" spans="1:2" x14ac:dyDescent="0.25">
      <c r="A6152" s="62">
        <v>32101637</v>
      </c>
      <c r="B6152" s="63" t="s">
        <v>5534</v>
      </c>
    </row>
    <row r="6153" spans="1:2" x14ac:dyDescent="0.25">
      <c r="A6153" s="62">
        <v>32111501</v>
      </c>
      <c r="B6153" s="63" t="s">
        <v>14391</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11680</v>
      </c>
    </row>
    <row r="6158" spans="1:2" x14ac:dyDescent="0.25">
      <c r="A6158" s="62">
        <v>32111506</v>
      </c>
      <c r="B6158" s="63" t="s">
        <v>2034</v>
      </c>
    </row>
    <row r="6159" spans="1:2" x14ac:dyDescent="0.25">
      <c r="A6159" s="62">
        <v>32111507</v>
      </c>
      <c r="B6159" s="63" t="s">
        <v>3734</v>
      </c>
    </row>
    <row r="6160" spans="1:2" x14ac:dyDescent="0.25">
      <c r="A6160" s="62">
        <v>32111508</v>
      </c>
      <c r="B6160" s="63" t="s">
        <v>17911</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3830</v>
      </c>
    </row>
    <row r="6165" spans="1:2" x14ac:dyDescent="0.25">
      <c r="A6165" s="62">
        <v>32111601</v>
      </c>
      <c r="B6165" s="63" t="s">
        <v>6302</v>
      </c>
    </row>
    <row r="6166" spans="1:2" x14ac:dyDescent="0.25">
      <c r="A6166" s="62">
        <v>32111602</v>
      </c>
      <c r="B6166" s="63" t="s">
        <v>14240</v>
      </c>
    </row>
    <row r="6167" spans="1:2" x14ac:dyDescent="0.25">
      <c r="A6167" s="62">
        <v>32111603</v>
      </c>
      <c r="B6167" s="63" t="s">
        <v>9729</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6717</v>
      </c>
    </row>
    <row r="6177" spans="1:2" x14ac:dyDescent="0.25">
      <c r="A6177" s="62">
        <v>32111704</v>
      </c>
      <c r="B6177" s="63" t="s">
        <v>9857</v>
      </c>
    </row>
    <row r="6178" spans="1:2" x14ac:dyDescent="0.25">
      <c r="A6178" s="62">
        <v>32111705</v>
      </c>
      <c r="B6178" s="63" t="s">
        <v>519</v>
      </c>
    </row>
    <row r="6179" spans="1:2" x14ac:dyDescent="0.25">
      <c r="A6179" s="62">
        <v>32111706</v>
      </c>
      <c r="B6179" s="63" t="s">
        <v>14797</v>
      </c>
    </row>
    <row r="6180" spans="1:2" x14ac:dyDescent="0.25">
      <c r="A6180" s="62">
        <v>32121501</v>
      </c>
      <c r="B6180" s="63" t="s">
        <v>4251</v>
      </c>
    </row>
    <row r="6181" spans="1:2" x14ac:dyDescent="0.25">
      <c r="A6181" s="62">
        <v>32121502</v>
      </c>
      <c r="B6181" s="63" t="s">
        <v>8590</v>
      </c>
    </row>
    <row r="6182" spans="1:2" x14ac:dyDescent="0.25">
      <c r="A6182" s="62">
        <v>32121503</v>
      </c>
      <c r="B6182" s="63" t="s">
        <v>13398</v>
      </c>
    </row>
    <row r="6183" spans="1:2" x14ac:dyDescent="0.25">
      <c r="A6183" s="62">
        <v>32121504</v>
      </c>
      <c r="B6183" s="63" t="s">
        <v>13069</v>
      </c>
    </row>
    <row r="6184" spans="1:2" x14ac:dyDescent="0.25">
      <c r="A6184" s="62">
        <v>32121602</v>
      </c>
      <c r="B6184" s="63" t="s">
        <v>18032</v>
      </c>
    </row>
    <row r="6185" spans="1:2" x14ac:dyDescent="0.25">
      <c r="A6185" s="62">
        <v>32121603</v>
      </c>
      <c r="B6185" s="63" t="s">
        <v>540</v>
      </c>
    </row>
    <row r="6186" spans="1:2" x14ac:dyDescent="0.25">
      <c r="A6186" s="62">
        <v>32121607</v>
      </c>
      <c r="B6186" s="63" t="s">
        <v>10112</v>
      </c>
    </row>
    <row r="6187" spans="1:2" x14ac:dyDescent="0.25">
      <c r="A6187" s="62">
        <v>32121609</v>
      </c>
      <c r="B6187" s="63" t="s">
        <v>8181</v>
      </c>
    </row>
    <row r="6188" spans="1:2" x14ac:dyDescent="0.25">
      <c r="A6188" s="62">
        <v>32121701</v>
      </c>
      <c r="B6188" s="63" t="s">
        <v>4817</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8226</v>
      </c>
    </row>
    <row r="6193" spans="1:2" x14ac:dyDescent="0.25">
      <c r="A6193" s="62">
        <v>32121706</v>
      </c>
      <c r="B6193" s="63" t="s">
        <v>7663</v>
      </c>
    </row>
    <row r="6194" spans="1:2" x14ac:dyDescent="0.25">
      <c r="A6194" s="62">
        <v>32131001</v>
      </c>
      <c r="B6194" s="63" t="s">
        <v>4356</v>
      </c>
    </row>
    <row r="6195" spans="1:2" x14ac:dyDescent="0.25">
      <c r="A6195" s="62">
        <v>32131002</v>
      </c>
      <c r="B6195" s="63" t="s">
        <v>14152</v>
      </c>
    </row>
    <row r="6196" spans="1:2" x14ac:dyDescent="0.25">
      <c r="A6196" s="62">
        <v>32131003</v>
      </c>
      <c r="B6196" s="63" t="s">
        <v>15113</v>
      </c>
    </row>
    <row r="6197" spans="1:2" x14ac:dyDescent="0.25">
      <c r="A6197" s="62">
        <v>32131005</v>
      </c>
      <c r="B6197" s="63" t="s">
        <v>7061</v>
      </c>
    </row>
    <row r="6198" spans="1:2" x14ac:dyDescent="0.25">
      <c r="A6198" s="62">
        <v>32131006</v>
      </c>
      <c r="B6198" s="63" t="s">
        <v>18539</v>
      </c>
    </row>
    <row r="6199" spans="1:2" x14ac:dyDescent="0.25">
      <c r="A6199" s="62">
        <v>32131007</v>
      </c>
      <c r="B6199" s="63" t="s">
        <v>4313</v>
      </c>
    </row>
    <row r="6200" spans="1:2" x14ac:dyDescent="0.25">
      <c r="A6200" s="62">
        <v>32131008</v>
      </c>
      <c r="B6200" s="63" t="s">
        <v>16927</v>
      </c>
    </row>
    <row r="6201" spans="1:2" x14ac:dyDescent="0.25">
      <c r="A6201" s="62">
        <v>32131009</v>
      </c>
      <c r="B6201" s="63" t="s">
        <v>1653</v>
      </c>
    </row>
    <row r="6202" spans="1:2" x14ac:dyDescent="0.25">
      <c r="A6202" s="62">
        <v>32131010</v>
      </c>
      <c r="B6202" s="63" t="s">
        <v>9685</v>
      </c>
    </row>
    <row r="6203" spans="1:2" x14ac:dyDescent="0.25">
      <c r="A6203" s="62">
        <v>32131011</v>
      </c>
      <c r="B6203" s="63" t="s">
        <v>11256</v>
      </c>
    </row>
    <row r="6204" spans="1:2" x14ac:dyDescent="0.25">
      <c r="A6204" s="62">
        <v>32131012</v>
      </c>
      <c r="B6204" s="63" t="s">
        <v>9252</v>
      </c>
    </row>
    <row r="6205" spans="1:2" x14ac:dyDescent="0.25">
      <c r="A6205" s="62">
        <v>32141001</v>
      </c>
      <c r="B6205" s="63" t="s">
        <v>16092</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16066</v>
      </c>
    </row>
    <row r="6210" spans="1:2" x14ac:dyDescent="0.25">
      <c r="A6210" s="62">
        <v>32141006</v>
      </c>
      <c r="B6210" s="63" t="s">
        <v>7337</v>
      </c>
    </row>
    <row r="6211" spans="1:2" x14ac:dyDescent="0.25">
      <c r="A6211" s="62">
        <v>32141007</v>
      </c>
      <c r="B6211" s="63" t="s">
        <v>4717</v>
      </c>
    </row>
    <row r="6212" spans="1:2" x14ac:dyDescent="0.25">
      <c r="A6212" s="62">
        <v>32141008</v>
      </c>
      <c r="B6212" s="63" t="s">
        <v>18031</v>
      </c>
    </row>
    <row r="6213" spans="1:2" x14ac:dyDescent="0.25">
      <c r="A6213" s="62">
        <v>32141009</v>
      </c>
      <c r="B6213" s="63" t="s">
        <v>13190</v>
      </c>
    </row>
    <row r="6214" spans="1:2" x14ac:dyDescent="0.25">
      <c r="A6214" s="62">
        <v>32141010</v>
      </c>
      <c r="B6214" s="63" t="s">
        <v>11520</v>
      </c>
    </row>
    <row r="6215" spans="1:2" x14ac:dyDescent="0.25">
      <c r="A6215" s="62">
        <v>32141011</v>
      </c>
      <c r="B6215" s="63" t="s">
        <v>799</v>
      </c>
    </row>
    <row r="6216" spans="1:2" x14ac:dyDescent="0.25">
      <c r="A6216" s="62">
        <v>32141012</v>
      </c>
      <c r="B6216" s="63" t="s">
        <v>15097</v>
      </c>
    </row>
    <row r="6217" spans="1:2" x14ac:dyDescent="0.25">
      <c r="A6217" s="62">
        <v>32141013</v>
      </c>
      <c r="B6217" s="63" t="s">
        <v>10128</v>
      </c>
    </row>
    <row r="6218" spans="1:2" x14ac:dyDescent="0.25">
      <c r="A6218" s="62">
        <v>32141014</v>
      </c>
      <c r="B6218" s="63" t="s">
        <v>11171</v>
      </c>
    </row>
    <row r="6219" spans="1:2" x14ac:dyDescent="0.25">
      <c r="A6219" s="62">
        <v>32141015</v>
      </c>
      <c r="B6219" s="63" t="s">
        <v>6243</v>
      </c>
    </row>
    <row r="6220" spans="1:2" x14ac:dyDescent="0.25">
      <c r="A6220" s="62">
        <v>32141016</v>
      </c>
      <c r="B6220" s="63" t="s">
        <v>11995</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17239</v>
      </c>
    </row>
    <row r="6225" spans="1:2" x14ac:dyDescent="0.25">
      <c r="A6225" s="62">
        <v>32141105</v>
      </c>
      <c r="B6225" s="63" t="s">
        <v>16738</v>
      </c>
    </row>
    <row r="6226" spans="1:2" x14ac:dyDescent="0.25">
      <c r="A6226" s="62">
        <v>32141106</v>
      </c>
      <c r="B6226" s="63" t="s">
        <v>9175</v>
      </c>
    </row>
    <row r="6227" spans="1:2" x14ac:dyDescent="0.25">
      <c r="A6227" s="62">
        <v>32141107</v>
      </c>
      <c r="B6227" s="63" t="s">
        <v>17904</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3769</v>
      </c>
    </row>
    <row r="6241" spans="1:2" x14ac:dyDescent="0.25">
      <c r="A6241" s="62">
        <v>39101614</v>
      </c>
      <c r="B6241" s="63" t="s">
        <v>12632</v>
      </c>
    </row>
    <row r="6242" spans="1:2" x14ac:dyDescent="0.25">
      <c r="A6242" s="62">
        <v>39101615</v>
      </c>
      <c r="B6242" s="63" t="s">
        <v>16787</v>
      </c>
    </row>
    <row r="6243" spans="1:2" x14ac:dyDescent="0.25">
      <c r="A6243" s="62">
        <v>39101616</v>
      </c>
      <c r="B6243" s="63" t="s">
        <v>11475</v>
      </c>
    </row>
    <row r="6244" spans="1:2" x14ac:dyDescent="0.25">
      <c r="A6244" s="62">
        <v>39101617</v>
      </c>
      <c r="B6244" s="63" t="s">
        <v>11056</v>
      </c>
    </row>
    <row r="6245" spans="1:2" x14ac:dyDescent="0.25">
      <c r="A6245" s="62">
        <v>39101618</v>
      </c>
      <c r="B6245" s="63" t="s">
        <v>7647</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15756</v>
      </c>
    </row>
    <row r="6252" spans="1:2" x14ac:dyDescent="0.25">
      <c r="A6252" s="62">
        <v>39111506</v>
      </c>
      <c r="B6252" s="63" t="s">
        <v>5196</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8236</v>
      </c>
    </row>
    <row r="6257" spans="1:2" x14ac:dyDescent="0.25">
      <c r="A6257" s="62">
        <v>39111512</v>
      </c>
      <c r="B6257" s="63" t="s">
        <v>13518</v>
      </c>
    </row>
    <row r="6258" spans="1:2" x14ac:dyDescent="0.25">
      <c r="A6258" s="62">
        <v>39111513</v>
      </c>
      <c r="B6258" s="63" t="s">
        <v>9341</v>
      </c>
    </row>
    <row r="6259" spans="1:2" x14ac:dyDescent="0.25">
      <c r="A6259" s="62">
        <v>39111514</v>
      </c>
      <c r="B6259" s="63" t="s">
        <v>14755</v>
      </c>
    </row>
    <row r="6260" spans="1:2" x14ac:dyDescent="0.25">
      <c r="A6260" s="62">
        <v>39111515</v>
      </c>
      <c r="B6260" s="63" t="s">
        <v>7424</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13687</v>
      </c>
    </row>
    <row r="6268" spans="1:2" x14ac:dyDescent="0.25">
      <c r="A6268" s="62">
        <v>39111605</v>
      </c>
      <c r="B6268" s="63" t="s">
        <v>18791</v>
      </c>
    </row>
    <row r="6269" spans="1:2" x14ac:dyDescent="0.25">
      <c r="A6269" s="62">
        <v>39111606</v>
      </c>
      <c r="B6269" s="63" t="s">
        <v>3008</v>
      </c>
    </row>
    <row r="6270" spans="1:2" x14ac:dyDescent="0.25">
      <c r="A6270" s="62">
        <v>39111608</v>
      </c>
      <c r="B6270" s="63" t="s">
        <v>9061</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13216</v>
      </c>
    </row>
    <row r="6275" spans="1:2" x14ac:dyDescent="0.25">
      <c r="A6275" s="62">
        <v>39111705</v>
      </c>
      <c r="B6275" s="63" t="s">
        <v>17783</v>
      </c>
    </row>
    <row r="6276" spans="1:2" x14ac:dyDescent="0.25">
      <c r="A6276" s="62">
        <v>39111706</v>
      </c>
      <c r="B6276" s="63" t="s">
        <v>5987</v>
      </c>
    </row>
    <row r="6277" spans="1:2" x14ac:dyDescent="0.25">
      <c r="A6277" s="62">
        <v>39111801</v>
      </c>
      <c r="B6277" s="63" t="s">
        <v>13164</v>
      </c>
    </row>
    <row r="6278" spans="1:2" x14ac:dyDescent="0.25">
      <c r="A6278" s="62">
        <v>39111802</v>
      </c>
      <c r="B6278" s="63" t="s">
        <v>15065</v>
      </c>
    </row>
    <row r="6279" spans="1:2" x14ac:dyDescent="0.25">
      <c r="A6279" s="62">
        <v>39111803</v>
      </c>
      <c r="B6279" s="63" t="s">
        <v>13892</v>
      </c>
    </row>
    <row r="6280" spans="1:2" x14ac:dyDescent="0.25">
      <c r="A6280" s="62">
        <v>39111804</v>
      </c>
      <c r="B6280" s="63" t="s">
        <v>17726</v>
      </c>
    </row>
    <row r="6281" spans="1:2" x14ac:dyDescent="0.25">
      <c r="A6281" s="62">
        <v>39111806</v>
      </c>
      <c r="B6281" s="63" t="s">
        <v>8479</v>
      </c>
    </row>
    <row r="6282" spans="1:2" x14ac:dyDescent="0.25">
      <c r="A6282" s="62">
        <v>39111808</v>
      </c>
      <c r="B6282" s="63" t="s">
        <v>8957</v>
      </c>
    </row>
    <row r="6283" spans="1:2" x14ac:dyDescent="0.25">
      <c r="A6283" s="62">
        <v>39111809</v>
      </c>
      <c r="B6283" s="63" t="s">
        <v>3811</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14216</v>
      </c>
    </row>
    <row r="6291" spans="1:2" x14ac:dyDescent="0.25">
      <c r="A6291" s="62">
        <v>39112002</v>
      </c>
      <c r="B6291" s="63" t="s">
        <v>9410</v>
      </c>
    </row>
    <row r="6292" spans="1:2" x14ac:dyDescent="0.25">
      <c r="A6292" s="62">
        <v>39112003</v>
      </c>
      <c r="B6292" s="63" t="s">
        <v>11684</v>
      </c>
    </row>
    <row r="6293" spans="1:2" x14ac:dyDescent="0.25">
      <c r="A6293" s="62">
        <v>39121001</v>
      </c>
      <c r="B6293" s="63" t="s">
        <v>5156</v>
      </c>
    </row>
    <row r="6294" spans="1:2" x14ac:dyDescent="0.25">
      <c r="A6294" s="62">
        <v>39121002</v>
      </c>
      <c r="B6294" s="63" t="s">
        <v>16903</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5687</v>
      </c>
    </row>
    <row r="6301" spans="1:2" x14ac:dyDescent="0.25">
      <c r="A6301" s="62">
        <v>39121010</v>
      </c>
      <c r="B6301" s="63" t="s">
        <v>13721</v>
      </c>
    </row>
    <row r="6302" spans="1:2" x14ac:dyDescent="0.25">
      <c r="A6302" s="62">
        <v>39121011</v>
      </c>
      <c r="B6302" s="63" t="s">
        <v>10099</v>
      </c>
    </row>
    <row r="6303" spans="1:2" x14ac:dyDescent="0.25">
      <c r="A6303" s="62">
        <v>39121012</v>
      </c>
      <c r="B6303" s="63" t="s">
        <v>10436</v>
      </c>
    </row>
    <row r="6304" spans="1:2" x14ac:dyDescent="0.25">
      <c r="A6304" s="62">
        <v>39121013</v>
      </c>
      <c r="B6304" s="63" t="s">
        <v>8724</v>
      </c>
    </row>
    <row r="6305" spans="1:2" x14ac:dyDescent="0.25">
      <c r="A6305" s="62">
        <v>39121014</v>
      </c>
      <c r="B6305" s="63" t="s">
        <v>18175</v>
      </c>
    </row>
    <row r="6306" spans="1:2" x14ac:dyDescent="0.25">
      <c r="A6306" s="62">
        <v>39121015</v>
      </c>
      <c r="B6306" s="63" t="s">
        <v>247</v>
      </c>
    </row>
    <row r="6307" spans="1:2" x14ac:dyDescent="0.25">
      <c r="A6307" s="62">
        <v>39121016</v>
      </c>
      <c r="B6307" s="63" t="s">
        <v>4359</v>
      </c>
    </row>
    <row r="6308" spans="1:2" x14ac:dyDescent="0.25">
      <c r="A6308" s="62">
        <v>39121017</v>
      </c>
      <c r="B6308" s="63" t="s">
        <v>10985</v>
      </c>
    </row>
    <row r="6309" spans="1:2" x14ac:dyDescent="0.25">
      <c r="A6309" s="62">
        <v>39121018</v>
      </c>
      <c r="B6309" s="63" t="s">
        <v>8860</v>
      </c>
    </row>
    <row r="6310" spans="1:2" x14ac:dyDescent="0.25">
      <c r="A6310" s="62">
        <v>39121019</v>
      </c>
      <c r="B6310" s="63" t="s">
        <v>11927</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16512</v>
      </c>
    </row>
    <row r="6319" spans="1:2" x14ac:dyDescent="0.25">
      <c r="A6319" s="62">
        <v>39121108</v>
      </c>
      <c r="B6319" s="63" t="s">
        <v>12237</v>
      </c>
    </row>
    <row r="6320" spans="1:2" x14ac:dyDescent="0.25">
      <c r="A6320" s="62">
        <v>39121109</v>
      </c>
      <c r="B6320" s="63" t="s">
        <v>13873</v>
      </c>
    </row>
    <row r="6321" spans="1:2" x14ac:dyDescent="0.25">
      <c r="A6321" s="62">
        <v>39121201</v>
      </c>
      <c r="B6321" s="63" t="s">
        <v>13625</v>
      </c>
    </row>
    <row r="6322" spans="1:2" x14ac:dyDescent="0.25">
      <c r="A6322" s="62">
        <v>39121202</v>
      </c>
      <c r="B6322" s="63" t="s">
        <v>10801</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15291</v>
      </c>
    </row>
    <row r="6327" spans="1:2" x14ac:dyDescent="0.25">
      <c r="A6327" s="62">
        <v>39121207</v>
      </c>
      <c r="B6327" s="63" t="s">
        <v>11722</v>
      </c>
    </row>
    <row r="6328" spans="1:2" x14ac:dyDescent="0.25">
      <c r="A6328" s="62">
        <v>39121301</v>
      </c>
      <c r="B6328" s="63" t="s">
        <v>9313</v>
      </c>
    </row>
    <row r="6329" spans="1:2" x14ac:dyDescent="0.25">
      <c r="A6329" s="62">
        <v>39121302</v>
      </c>
      <c r="B6329" s="63" t="s">
        <v>1097</v>
      </c>
    </row>
    <row r="6330" spans="1:2" x14ac:dyDescent="0.25">
      <c r="A6330" s="62">
        <v>39121303</v>
      </c>
      <c r="B6330" s="63" t="s">
        <v>18235</v>
      </c>
    </row>
    <row r="6331" spans="1:2" x14ac:dyDescent="0.25">
      <c r="A6331" s="62">
        <v>39121304</v>
      </c>
      <c r="B6331" s="63" t="s">
        <v>10055</v>
      </c>
    </row>
    <row r="6332" spans="1:2" x14ac:dyDescent="0.25">
      <c r="A6332" s="62">
        <v>39121305</v>
      </c>
      <c r="B6332" s="63" t="s">
        <v>7310</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14731</v>
      </c>
    </row>
    <row r="6337" spans="1:2" x14ac:dyDescent="0.25">
      <c r="A6337" s="62">
        <v>39121310</v>
      </c>
      <c r="B6337" s="63" t="s">
        <v>17002</v>
      </c>
    </row>
    <row r="6338" spans="1:2" x14ac:dyDescent="0.25">
      <c r="A6338" s="62">
        <v>39121311</v>
      </c>
      <c r="B6338" s="63" t="s">
        <v>12267</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8484</v>
      </c>
    </row>
    <row r="6343" spans="1:2" x14ac:dyDescent="0.25">
      <c r="A6343" s="62">
        <v>39121404</v>
      </c>
      <c r="B6343" s="63" t="s">
        <v>11752</v>
      </c>
    </row>
    <row r="6344" spans="1:2" x14ac:dyDescent="0.25">
      <c r="A6344" s="62">
        <v>39121405</v>
      </c>
      <c r="B6344" s="63" t="s">
        <v>17768</v>
      </c>
    </row>
    <row r="6345" spans="1:2" x14ac:dyDescent="0.25">
      <c r="A6345" s="62">
        <v>39121406</v>
      </c>
      <c r="B6345" s="63" t="s">
        <v>4659</v>
      </c>
    </row>
    <row r="6346" spans="1:2" x14ac:dyDescent="0.25">
      <c r="A6346" s="62">
        <v>39121407</v>
      </c>
      <c r="B6346" s="63" t="s">
        <v>8297</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11771</v>
      </c>
    </row>
    <row r="6357" spans="1:2" x14ac:dyDescent="0.25">
      <c r="A6357" s="62">
        <v>39121420</v>
      </c>
      <c r="B6357" s="63" t="s">
        <v>2973</v>
      </c>
    </row>
    <row r="6358" spans="1:2" x14ac:dyDescent="0.25">
      <c r="A6358" s="62">
        <v>39121421</v>
      </c>
      <c r="B6358" s="63" t="s">
        <v>8561</v>
      </c>
    </row>
    <row r="6359" spans="1:2" x14ac:dyDescent="0.25">
      <c r="A6359" s="62">
        <v>39121422</v>
      </c>
      <c r="B6359" s="63" t="s">
        <v>16246</v>
      </c>
    </row>
    <row r="6360" spans="1:2" x14ac:dyDescent="0.25">
      <c r="A6360" s="62">
        <v>39121423</v>
      </c>
      <c r="B6360" s="63" t="s">
        <v>17481</v>
      </c>
    </row>
    <row r="6361" spans="1:2" x14ac:dyDescent="0.25">
      <c r="A6361" s="62">
        <v>39121424</v>
      </c>
      <c r="B6361" s="63" t="s">
        <v>9821</v>
      </c>
    </row>
    <row r="6362" spans="1:2" x14ac:dyDescent="0.25">
      <c r="A6362" s="62">
        <v>39121425</v>
      </c>
      <c r="B6362" s="63" t="s">
        <v>2049</v>
      </c>
    </row>
    <row r="6363" spans="1:2" x14ac:dyDescent="0.25">
      <c r="A6363" s="62">
        <v>39121426</v>
      </c>
      <c r="B6363" s="63" t="s">
        <v>16107</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6679</v>
      </c>
    </row>
    <row r="6369" spans="1:2" x14ac:dyDescent="0.25">
      <c r="A6369" s="62">
        <v>39121432</v>
      </c>
      <c r="B6369" s="63" t="s">
        <v>14025</v>
      </c>
    </row>
    <row r="6370" spans="1:2" x14ac:dyDescent="0.25">
      <c r="A6370" s="62">
        <v>39121433</v>
      </c>
      <c r="B6370" s="63" t="s">
        <v>12438</v>
      </c>
    </row>
    <row r="6371" spans="1:2" x14ac:dyDescent="0.25">
      <c r="A6371" s="62">
        <v>39121434</v>
      </c>
      <c r="B6371" s="63" t="s">
        <v>6426</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4993</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9048</v>
      </c>
    </row>
    <row r="6381" spans="1:2" x14ac:dyDescent="0.25">
      <c r="A6381" s="62">
        <v>39121507</v>
      </c>
      <c r="B6381" s="63" t="s">
        <v>6399</v>
      </c>
    </row>
    <row r="6382" spans="1:2" x14ac:dyDescent="0.25">
      <c r="A6382" s="62">
        <v>39121508</v>
      </c>
      <c r="B6382" s="63" t="s">
        <v>9239</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6390</v>
      </c>
    </row>
    <row r="6387" spans="1:2" x14ac:dyDescent="0.25">
      <c r="A6387" s="62">
        <v>39121513</v>
      </c>
      <c r="B6387" s="63" t="s">
        <v>5313</v>
      </c>
    </row>
    <row r="6388" spans="1:2" x14ac:dyDescent="0.25">
      <c r="A6388" s="62">
        <v>39121514</v>
      </c>
      <c r="B6388" s="63" t="s">
        <v>4712</v>
      </c>
    </row>
    <row r="6389" spans="1:2" x14ac:dyDescent="0.25">
      <c r="A6389" s="62">
        <v>39121515</v>
      </c>
      <c r="B6389" s="63" t="s">
        <v>11081</v>
      </c>
    </row>
    <row r="6390" spans="1:2" x14ac:dyDescent="0.25">
      <c r="A6390" s="62">
        <v>39121516</v>
      </c>
      <c r="B6390" s="63" t="s">
        <v>13402</v>
      </c>
    </row>
    <row r="6391" spans="1:2" x14ac:dyDescent="0.25">
      <c r="A6391" s="62">
        <v>39121517</v>
      </c>
      <c r="B6391" s="63" t="s">
        <v>9217</v>
      </c>
    </row>
    <row r="6392" spans="1:2" x14ac:dyDescent="0.25">
      <c r="A6392" s="62">
        <v>39121518</v>
      </c>
      <c r="B6392" s="63" t="s">
        <v>2948</v>
      </c>
    </row>
    <row r="6393" spans="1:2" x14ac:dyDescent="0.25">
      <c r="A6393" s="62">
        <v>39121519</v>
      </c>
      <c r="B6393" s="63" t="s">
        <v>10692</v>
      </c>
    </row>
    <row r="6394" spans="1:2" x14ac:dyDescent="0.25">
      <c r="A6394" s="62">
        <v>39121520</v>
      </c>
      <c r="B6394" s="63" t="s">
        <v>15536</v>
      </c>
    </row>
    <row r="6395" spans="1:2" x14ac:dyDescent="0.25">
      <c r="A6395" s="62">
        <v>39121521</v>
      </c>
      <c r="B6395" s="63" t="s">
        <v>9516</v>
      </c>
    </row>
    <row r="6396" spans="1:2" x14ac:dyDescent="0.25">
      <c r="A6396" s="62">
        <v>39121522</v>
      </c>
      <c r="B6396" s="63" t="s">
        <v>13988</v>
      </c>
    </row>
    <row r="6397" spans="1:2" x14ac:dyDescent="0.25">
      <c r="A6397" s="62">
        <v>39121523</v>
      </c>
      <c r="B6397" s="63" t="s">
        <v>11050</v>
      </c>
    </row>
    <row r="6398" spans="1:2" x14ac:dyDescent="0.25">
      <c r="A6398" s="62">
        <v>39121524</v>
      </c>
      <c r="B6398" s="63" t="s">
        <v>18739</v>
      </c>
    </row>
    <row r="6399" spans="1:2" x14ac:dyDescent="0.25">
      <c r="A6399" s="62">
        <v>39121525</v>
      </c>
      <c r="B6399" s="63" t="s">
        <v>3588</v>
      </c>
    </row>
    <row r="6400" spans="1:2" x14ac:dyDescent="0.25">
      <c r="A6400" s="62">
        <v>39121527</v>
      </c>
      <c r="B6400" s="63" t="s">
        <v>8127</v>
      </c>
    </row>
    <row r="6401" spans="1:2" x14ac:dyDescent="0.25">
      <c r="A6401" s="62">
        <v>39121528</v>
      </c>
      <c r="B6401" s="63" t="s">
        <v>7123</v>
      </c>
    </row>
    <row r="6402" spans="1:2" x14ac:dyDescent="0.25">
      <c r="A6402" s="62">
        <v>39121529</v>
      </c>
      <c r="B6402" s="63" t="s">
        <v>16909</v>
      </c>
    </row>
    <row r="6403" spans="1:2" x14ac:dyDescent="0.25">
      <c r="A6403" s="62">
        <v>39121531</v>
      </c>
      <c r="B6403" s="63" t="s">
        <v>12073</v>
      </c>
    </row>
    <row r="6404" spans="1:2" x14ac:dyDescent="0.25">
      <c r="A6404" s="62">
        <v>39121532</v>
      </c>
      <c r="B6404" s="63" t="s">
        <v>7488</v>
      </c>
    </row>
    <row r="6405" spans="1:2" x14ac:dyDescent="0.25">
      <c r="A6405" s="62">
        <v>39121533</v>
      </c>
      <c r="B6405" s="63" t="s">
        <v>9444</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8814</v>
      </c>
    </row>
    <row r="6410" spans="1:2" x14ac:dyDescent="0.25">
      <c r="A6410" s="62">
        <v>39121538</v>
      </c>
      <c r="B6410" s="63" t="s">
        <v>3702</v>
      </c>
    </row>
    <row r="6411" spans="1:2" x14ac:dyDescent="0.25">
      <c r="A6411" s="62">
        <v>39121539</v>
      </c>
      <c r="B6411" s="63" t="s">
        <v>5352</v>
      </c>
    </row>
    <row r="6412" spans="1:2" x14ac:dyDescent="0.25">
      <c r="A6412" s="62">
        <v>39121540</v>
      </c>
      <c r="B6412" s="63" t="s">
        <v>11547</v>
      </c>
    </row>
    <row r="6413" spans="1:2" x14ac:dyDescent="0.25">
      <c r="A6413" s="62">
        <v>39121541</v>
      </c>
      <c r="B6413" s="63" t="s">
        <v>15685</v>
      </c>
    </row>
    <row r="6414" spans="1:2" x14ac:dyDescent="0.25">
      <c r="A6414" s="62">
        <v>39121542</v>
      </c>
      <c r="B6414" s="63" t="s">
        <v>12945</v>
      </c>
    </row>
    <row r="6415" spans="1:2" x14ac:dyDescent="0.25">
      <c r="A6415" s="62">
        <v>39121543</v>
      </c>
      <c r="B6415" s="63" t="s">
        <v>16182</v>
      </c>
    </row>
    <row r="6416" spans="1:2" x14ac:dyDescent="0.25">
      <c r="A6416" s="62">
        <v>39121544</v>
      </c>
      <c r="B6416" s="63" t="s">
        <v>14585</v>
      </c>
    </row>
    <row r="6417" spans="1:2" x14ac:dyDescent="0.25">
      <c r="A6417" s="62">
        <v>39121545</v>
      </c>
      <c r="B6417" s="63" t="s">
        <v>2829</v>
      </c>
    </row>
    <row r="6418" spans="1:2" x14ac:dyDescent="0.25">
      <c r="A6418" s="62">
        <v>39121546</v>
      </c>
      <c r="B6418" s="63" t="s">
        <v>9933</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10689</v>
      </c>
    </row>
    <row r="6424" spans="1:2" x14ac:dyDescent="0.25">
      <c r="A6424" s="62">
        <v>39121601</v>
      </c>
      <c r="B6424" s="63" t="s">
        <v>991</v>
      </c>
    </row>
    <row r="6425" spans="1:2" x14ac:dyDescent="0.25">
      <c r="A6425" s="62">
        <v>39121602</v>
      </c>
      <c r="B6425" s="63" t="s">
        <v>16568</v>
      </c>
    </row>
    <row r="6426" spans="1:2" x14ac:dyDescent="0.25">
      <c r="A6426" s="62">
        <v>39121603</v>
      </c>
      <c r="B6426" s="63" t="s">
        <v>9460</v>
      </c>
    </row>
    <row r="6427" spans="1:2" x14ac:dyDescent="0.25">
      <c r="A6427" s="62">
        <v>39121604</v>
      </c>
      <c r="B6427" s="63" t="s">
        <v>12470</v>
      </c>
    </row>
    <row r="6428" spans="1:2" x14ac:dyDescent="0.25">
      <c r="A6428" s="62">
        <v>39121605</v>
      </c>
      <c r="B6428" s="63" t="s">
        <v>11945</v>
      </c>
    </row>
    <row r="6429" spans="1:2" x14ac:dyDescent="0.25">
      <c r="A6429" s="62">
        <v>39121606</v>
      </c>
      <c r="B6429" s="63" t="s">
        <v>7830</v>
      </c>
    </row>
    <row r="6430" spans="1:2" x14ac:dyDescent="0.25">
      <c r="A6430" s="62">
        <v>39121607</v>
      </c>
      <c r="B6430" s="63" t="s">
        <v>433</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7600</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4235</v>
      </c>
    </row>
    <row r="6445" spans="1:2" x14ac:dyDescent="0.25">
      <c r="A6445" s="62">
        <v>39121703</v>
      </c>
      <c r="B6445" s="63" t="s">
        <v>12350</v>
      </c>
    </row>
    <row r="6446" spans="1:2" x14ac:dyDescent="0.25">
      <c r="A6446" s="62">
        <v>39121704</v>
      </c>
      <c r="B6446" s="63" t="s">
        <v>12800</v>
      </c>
    </row>
    <row r="6447" spans="1:2" x14ac:dyDescent="0.25">
      <c r="A6447" s="62">
        <v>39121705</v>
      </c>
      <c r="B6447" s="63" t="s">
        <v>10425</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13274</v>
      </c>
    </row>
    <row r="6454" spans="1:2" x14ac:dyDescent="0.25">
      <c r="A6454" s="62">
        <v>39121712</v>
      </c>
      <c r="B6454" s="63" t="s">
        <v>12765</v>
      </c>
    </row>
    <row r="6455" spans="1:2" x14ac:dyDescent="0.25">
      <c r="A6455" s="62">
        <v>39121713</v>
      </c>
      <c r="B6455" s="63" t="s">
        <v>12766</v>
      </c>
    </row>
    <row r="6456" spans="1:2" x14ac:dyDescent="0.25">
      <c r="A6456" s="62">
        <v>39121714</v>
      </c>
      <c r="B6456" s="63" t="s">
        <v>17268</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5653</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10909</v>
      </c>
    </row>
    <row r="6466" spans="1:2" x14ac:dyDescent="0.25">
      <c r="A6466" s="62">
        <v>40101503</v>
      </c>
      <c r="B6466" s="63" t="s">
        <v>15229</v>
      </c>
    </row>
    <row r="6467" spans="1:2" x14ac:dyDescent="0.25">
      <c r="A6467" s="62">
        <v>40101504</v>
      </c>
      <c r="B6467" s="63" t="s">
        <v>17701</v>
      </c>
    </row>
    <row r="6468" spans="1:2" x14ac:dyDescent="0.25">
      <c r="A6468" s="62">
        <v>40101505</v>
      </c>
      <c r="B6468" s="63" t="s">
        <v>11128</v>
      </c>
    </row>
    <row r="6469" spans="1:2" x14ac:dyDescent="0.25">
      <c r="A6469" s="62">
        <v>40101506</v>
      </c>
      <c r="B6469" s="63" t="s">
        <v>9376</v>
      </c>
    </row>
    <row r="6470" spans="1:2" x14ac:dyDescent="0.25">
      <c r="A6470" s="62">
        <v>40101601</v>
      </c>
      <c r="B6470" s="63" t="s">
        <v>13153</v>
      </c>
    </row>
    <row r="6471" spans="1:2" x14ac:dyDescent="0.25">
      <c r="A6471" s="62">
        <v>40101602</v>
      </c>
      <c r="B6471" s="63" t="s">
        <v>4278</v>
      </c>
    </row>
    <row r="6472" spans="1:2" x14ac:dyDescent="0.25">
      <c r="A6472" s="62">
        <v>40101603</v>
      </c>
      <c r="B6472" s="63" t="s">
        <v>12378</v>
      </c>
    </row>
    <row r="6473" spans="1:2" x14ac:dyDescent="0.25">
      <c r="A6473" s="62">
        <v>40101604</v>
      </c>
      <c r="B6473" s="63" t="s">
        <v>5884</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17025</v>
      </c>
    </row>
    <row r="6478" spans="1:2" x14ac:dyDescent="0.25">
      <c r="A6478" s="62">
        <v>40101704</v>
      </c>
      <c r="B6478" s="63" t="s">
        <v>10731</v>
      </c>
    </row>
    <row r="6479" spans="1:2" x14ac:dyDescent="0.25">
      <c r="A6479" s="62">
        <v>40101705</v>
      </c>
      <c r="B6479" s="63" t="s">
        <v>10474</v>
      </c>
    </row>
    <row r="6480" spans="1:2" x14ac:dyDescent="0.25">
      <c r="A6480" s="62">
        <v>40101706</v>
      </c>
      <c r="B6480" s="63" t="s">
        <v>6013</v>
      </c>
    </row>
    <row r="6481" spans="1:2" x14ac:dyDescent="0.25">
      <c r="A6481" s="62">
        <v>40101707</v>
      </c>
      <c r="B6481" s="63" t="s">
        <v>12615</v>
      </c>
    </row>
    <row r="6482" spans="1:2" x14ac:dyDescent="0.25">
      <c r="A6482" s="62">
        <v>40101801</v>
      </c>
      <c r="B6482" s="63" t="s">
        <v>10372</v>
      </c>
    </row>
    <row r="6483" spans="1:2" x14ac:dyDescent="0.25">
      <c r="A6483" s="62">
        <v>40101802</v>
      </c>
      <c r="B6483" s="63" t="s">
        <v>3314</v>
      </c>
    </row>
    <row r="6484" spans="1:2" x14ac:dyDescent="0.25">
      <c r="A6484" s="62">
        <v>40101803</v>
      </c>
      <c r="B6484" s="63" t="s">
        <v>13815</v>
      </c>
    </row>
    <row r="6485" spans="1:2" x14ac:dyDescent="0.25">
      <c r="A6485" s="62">
        <v>40101805</v>
      </c>
      <c r="B6485" s="63" t="s">
        <v>8511</v>
      </c>
    </row>
    <row r="6486" spans="1:2" x14ac:dyDescent="0.25">
      <c r="A6486" s="62">
        <v>40101806</v>
      </c>
      <c r="B6486" s="63" t="s">
        <v>17070</v>
      </c>
    </row>
    <row r="6487" spans="1:2" x14ac:dyDescent="0.25">
      <c r="A6487" s="62">
        <v>40101807</v>
      </c>
      <c r="B6487" s="63" t="s">
        <v>7633</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13437</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13227</v>
      </c>
    </row>
    <row r="6504" spans="1:2" x14ac:dyDescent="0.25">
      <c r="A6504" s="62">
        <v>40101824</v>
      </c>
      <c r="B6504" s="63" t="s">
        <v>17118</v>
      </c>
    </row>
    <row r="6505" spans="1:2" x14ac:dyDescent="0.25">
      <c r="A6505" s="62">
        <v>40101825</v>
      </c>
      <c r="B6505" s="63" t="s">
        <v>4188</v>
      </c>
    </row>
    <row r="6506" spans="1:2" x14ac:dyDescent="0.25">
      <c r="A6506" s="62">
        <v>40101826</v>
      </c>
      <c r="B6506" s="63" t="s">
        <v>14040</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16254</v>
      </c>
    </row>
    <row r="6511" spans="1:2" x14ac:dyDescent="0.25">
      <c r="A6511" s="62">
        <v>40101831</v>
      </c>
      <c r="B6511" s="63" t="s">
        <v>6891</v>
      </c>
    </row>
    <row r="6512" spans="1:2" x14ac:dyDescent="0.25">
      <c r="A6512" s="62">
        <v>40101832</v>
      </c>
      <c r="B6512" s="63" t="s">
        <v>1689</v>
      </c>
    </row>
    <row r="6513" spans="1:2" x14ac:dyDescent="0.25">
      <c r="A6513" s="62">
        <v>40101833</v>
      </c>
      <c r="B6513" s="63" t="s">
        <v>5166</v>
      </c>
    </row>
    <row r="6514" spans="1:2" x14ac:dyDescent="0.25">
      <c r="A6514" s="62">
        <v>40101834</v>
      </c>
      <c r="B6514" s="63" t="s">
        <v>8369</v>
      </c>
    </row>
    <row r="6515" spans="1:2" x14ac:dyDescent="0.25">
      <c r="A6515" s="62">
        <v>40101901</v>
      </c>
      <c r="B6515" s="63" t="s">
        <v>2558</v>
      </c>
    </row>
    <row r="6516" spans="1:2" x14ac:dyDescent="0.25">
      <c r="A6516" s="62">
        <v>40101902</v>
      </c>
      <c r="B6516" s="63" t="s">
        <v>11623</v>
      </c>
    </row>
    <row r="6517" spans="1:2" x14ac:dyDescent="0.25">
      <c r="A6517" s="62">
        <v>40101903</v>
      </c>
      <c r="B6517" s="63" t="s">
        <v>16690</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13980</v>
      </c>
    </row>
    <row r="6522" spans="1:2" x14ac:dyDescent="0.25">
      <c r="A6522" s="62">
        <v>40102005</v>
      </c>
      <c r="B6522" s="63" t="s">
        <v>1324</v>
      </c>
    </row>
    <row r="6523" spans="1:2" x14ac:dyDescent="0.25">
      <c r="A6523" s="62">
        <v>40141602</v>
      </c>
      <c r="B6523" s="63" t="s">
        <v>12488</v>
      </c>
    </row>
    <row r="6524" spans="1:2" x14ac:dyDescent="0.25">
      <c r="A6524" s="62">
        <v>40141603</v>
      </c>
      <c r="B6524" s="63" t="s">
        <v>6762</v>
      </c>
    </row>
    <row r="6525" spans="1:2" x14ac:dyDescent="0.25">
      <c r="A6525" s="62">
        <v>40141604</v>
      </c>
      <c r="B6525" s="63" t="s">
        <v>12555</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7297</v>
      </c>
    </row>
    <row r="6530" spans="1:2" x14ac:dyDescent="0.25">
      <c r="A6530" s="62">
        <v>40141609</v>
      </c>
      <c r="B6530" s="63" t="s">
        <v>17655</v>
      </c>
    </row>
    <row r="6531" spans="1:2" x14ac:dyDescent="0.25">
      <c r="A6531" s="62">
        <v>40141610</v>
      </c>
      <c r="B6531" s="63" t="s">
        <v>15254</v>
      </c>
    </row>
    <row r="6532" spans="1:2" x14ac:dyDescent="0.25">
      <c r="A6532" s="62">
        <v>40141611</v>
      </c>
      <c r="B6532" s="63" t="s">
        <v>3242</v>
      </c>
    </row>
    <row r="6533" spans="1:2" x14ac:dyDescent="0.25">
      <c r="A6533" s="62">
        <v>40141612</v>
      </c>
      <c r="B6533" s="63" t="s">
        <v>16669</v>
      </c>
    </row>
    <row r="6534" spans="1:2" x14ac:dyDescent="0.25">
      <c r="A6534" s="62">
        <v>40141613</v>
      </c>
      <c r="B6534" s="63" t="s">
        <v>3672</v>
      </c>
    </row>
    <row r="6535" spans="1:2" x14ac:dyDescent="0.25">
      <c r="A6535" s="62">
        <v>40141615</v>
      </c>
      <c r="B6535" s="63" t="s">
        <v>11398</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8371</v>
      </c>
    </row>
    <row r="6540" spans="1:2" x14ac:dyDescent="0.25">
      <c r="A6540" s="62">
        <v>40141620</v>
      </c>
      <c r="B6540" s="63" t="s">
        <v>3819</v>
      </c>
    </row>
    <row r="6541" spans="1:2" x14ac:dyDescent="0.25">
      <c r="A6541" s="62">
        <v>40141621</v>
      </c>
      <c r="B6541" s="63" t="s">
        <v>4139</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5871</v>
      </c>
    </row>
    <row r="6546" spans="1:2" x14ac:dyDescent="0.25">
      <c r="A6546" s="62">
        <v>40141626</v>
      </c>
      <c r="B6546" s="63" t="s">
        <v>11205</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10496</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18505</v>
      </c>
    </row>
    <row r="6558" spans="1:2" x14ac:dyDescent="0.25">
      <c r="A6558" s="62">
        <v>40141638</v>
      </c>
      <c r="B6558" s="63" t="s">
        <v>18770</v>
      </c>
    </row>
    <row r="6559" spans="1:2" x14ac:dyDescent="0.25">
      <c r="A6559" s="62">
        <v>40141701</v>
      </c>
      <c r="B6559" s="63" t="s">
        <v>10853</v>
      </c>
    </row>
    <row r="6560" spans="1:2" x14ac:dyDescent="0.25">
      <c r="A6560" s="62">
        <v>40141702</v>
      </c>
      <c r="B6560" s="63" t="s">
        <v>7122</v>
      </c>
    </row>
    <row r="6561" spans="1:2" x14ac:dyDescent="0.25">
      <c r="A6561" s="62">
        <v>40141703</v>
      </c>
      <c r="B6561" s="63" t="s">
        <v>2509</v>
      </c>
    </row>
    <row r="6562" spans="1:2" x14ac:dyDescent="0.25">
      <c r="A6562" s="62">
        <v>40141704</v>
      </c>
      <c r="B6562" s="63" t="s">
        <v>16047</v>
      </c>
    </row>
    <row r="6563" spans="1:2" x14ac:dyDescent="0.25">
      <c r="A6563" s="62">
        <v>40141705</v>
      </c>
      <c r="B6563" s="63" t="s">
        <v>13961</v>
      </c>
    </row>
    <row r="6564" spans="1:2" x14ac:dyDescent="0.25">
      <c r="A6564" s="62">
        <v>40141716</v>
      </c>
      <c r="B6564" s="63" t="s">
        <v>7845</v>
      </c>
    </row>
    <row r="6565" spans="1:2" x14ac:dyDescent="0.25">
      <c r="A6565" s="62">
        <v>40141719</v>
      </c>
      <c r="B6565" s="63" t="s">
        <v>985</v>
      </c>
    </row>
    <row r="6566" spans="1:2" x14ac:dyDescent="0.25">
      <c r="A6566" s="62">
        <v>40141720</v>
      </c>
      <c r="B6566" s="63" t="s">
        <v>16529</v>
      </c>
    </row>
    <row r="6567" spans="1:2" x14ac:dyDescent="0.25">
      <c r="A6567" s="62">
        <v>40141725</v>
      </c>
      <c r="B6567" s="63" t="s">
        <v>4950</v>
      </c>
    </row>
    <row r="6568" spans="1:2" x14ac:dyDescent="0.25">
      <c r="A6568" s="62">
        <v>40141726</v>
      </c>
      <c r="B6568" s="63" t="s">
        <v>10513</v>
      </c>
    </row>
    <row r="6569" spans="1:2" x14ac:dyDescent="0.25">
      <c r="A6569" s="62">
        <v>40141727</v>
      </c>
      <c r="B6569" s="63" t="s">
        <v>6856</v>
      </c>
    </row>
    <row r="6570" spans="1:2" x14ac:dyDescent="0.25">
      <c r="A6570" s="62">
        <v>40141731</v>
      </c>
      <c r="B6570" s="63" t="s">
        <v>17222</v>
      </c>
    </row>
    <row r="6571" spans="1:2" x14ac:dyDescent="0.25">
      <c r="A6571" s="62">
        <v>40141732</v>
      </c>
      <c r="B6571" s="63" t="s">
        <v>12459</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14554</v>
      </c>
    </row>
    <row r="6584" spans="1:2" x14ac:dyDescent="0.25">
      <c r="A6584" s="62">
        <v>40141746</v>
      </c>
      <c r="B6584" s="63" t="s">
        <v>5649</v>
      </c>
    </row>
    <row r="6585" spans="1:2" x14ac:dyDescent="0.25">
      <c r="A6585" s="62">
        <v>40141901</v>
      </c>
      <c r="B6585" s="63" t="s">
        <v>15312</v>
      </c>
    </row>
    <row r="6586" spans="1:2" x14ac:dyDescent="0.25">
      <c r="A6586" s="62">
        <v>40141902</v>
      </c>
      <c r="B6586" s="63" t="s">
        <v>9540</v>
      </c>
    </row>
    <row r="6587" spans="1:2" x14ac:dyDescent="0.25">
      <c r="A6587" s="62">
        <v>40141903</v>
      </c>
      <c r="B6587" s="63" t="s">
        <v>10072</v>
      </c>
    </row>
    <row r="6588" spans="1:2" x14ac:dyDescent="0.25">
      <c r="A6588" s="62">
        <v>40141904</v>
      </c>
      <c r="B6588" s="63" t="s">
        <v>13114</v>
      </c>
    </row>
    <row r="6589" spans="1:2" x14ac:dyDescent="0.25">
      <c r="A6589" s="62">
        <v>40141905</v>
      </c>
      <c r="B6589" s="63" t="s">
        <v>4851</v>
      </c>
    </row>
    <row r="6590" spans="1:2" x14ac:dyDescent="0.25">
      <c r="A6590" s="62">
        <v>40141906</v>
      </c>
      <c r="B6590" s="63" t="s">
        <v>10246</v>
      </c>
    </row>
    <row r="6591" spans="1:2" x14ac:dyDescent="0.25">
      <c r="A6591" s="62">
        <v>40141907</v>
      </c>
      <c r="B6591" s="63" t="s">
        <v>10246</v>
      </c>
    </row>
    <row r="6592" spans="1:2" x14ac:dyDescent="0.25">
      <c r="A6592" s="62">
        <v>40141908</v>
      </c>
      <c r="B6592" s="63" t="s">
        <v>16792</v>
      </c>
    </row>
    <row r="6593" spans="1:2" x14ac:dyDescent="0.25">
      <c r="A6593" s="62">
        <v>40141909</v>
      </c>
      <c r="B6593" s="63" t="s">
        <v>12830</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12477</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15062</v>
      </c>
    </row>
    <row r="6603" spans="1:2" x14ac:dyDescent="0.25">
      <c r="A6603" s="62">
        <v>40141919</v>
      </c>
      <c r="B6603" s="63" t="s">
        <v>14108</v>
      </c>
    </row>
    <row r="6604" spans="1:2" x14ac:dyDescent="0.25">
      <c r="A6604" s="62">
        <v>40141920</v>
      </c>
      <c r="B6604" s="63" t="s">
        <v>17116</v>
      </c>
    </row>
    <row r="6605" spans="1:2" x14ac:dyDescent="0.25">
      <c r="A6605" s="62">
        <v>40141921</v>
      </c>
      <c r="B6605" s="63" t="s">
        <v>12762</v>
      </c>
    </row>
    <row r="6606" spans="1:2" x14ac:dyDescent="0.25">
      <c r="A6606" s="62">
        <v>40141922</v>
      </c>
      <c r="B6606" s="63" t="s">
        <v>3072</v>
      </c>
    </row>
    <row r="6607" spans="1:2" x14ac:dyDescent="0.25">
      <c r="A6607" s="62">
        <v>40142001</v>
      </c>
      <c r="B6607" s="63" t="s">
        <v>8759</v>
      </c>
    </row>
    <row r="6608" spans="1:2" x14ac:dyDescent="0.25">
      <c r="A6608" s="62">
        <v>40142002</v>
      </c>
      <c r="B6608" s="63" t="s">
        <v>12232</v>
      </c>
    </row>
    <row r="6609" spans="1:2" x14ac:dyDescent="0.25">
      <c r="A6609" s="62">
        <v>40142003</v>
      </c>
      <c r="B6609" s="63" t="s">
        <v>8364</v>
      </c>
    </row>
    <row r="6610" spans="1:2" x14ac:dyDescent="0.25">
      <c r="A6610" s="62">
        <v>40142004</v>
      </c>
      <c r="B6610" s="63" t="s">
        <v>13803</v>
      </c>
    </row>
    <row r="6611" spans="1:2" x14ac:dyDescent="0.25">
      <c r="A6611" s="62">
        <v>40142005</v>
      </c>
      <c r="B6611" s="63" t="s">
        <v>3246</v>
      </c>
    </row>
    <row r="6612" spans="1:2" x14ac:dyDescent="0.25">
      <c r="A6612" s="62">
        <v>40142006</v>
      </c>
      <c r="B6612" s="63" t="s">
        <v>10539</v>
      </c>
    </row>
    <row r="6613" spans="1:2" x14ac:dyDescent="0.25">
      <c r="A6613" s="62">
        <v>40142007</v>
      </c>
      <c r="B6613" s="63" t="s">
        <v>9063</v>
      </c>
    </row>
    <row r="6614" spans="1:2" x14ac:dyDescent="0.25">
      <c r="A6614" s="62">
        <v>40142008</v>
      </c>
      <c r="B6614" s="63" t="s">
        <v>13072</v>
      </c>
    </row>
    <row r="6615" spans="1:2" x14ac:dyDescent="0.25">
      <c r="A6615" s="62">
        <v>40142009</v>
      </c>
      <c r="B6615" s="63" t="s">
        <v>18170</v>
      </c>
    </row>
    <row r="6616" spans="1:2" x14ac:dyDescent="0.25">
      <c r="A6616" s="62">
        <v>40142010</v>
      </c>
      <c r="B6616" s="63" t="s">
        <v>14852</v>
      </c>
    </row>
    <row r="6617" spans="1:2" x14ac:dyDescent="0.25">
      <c r="A6617" s="62">
        <v>40142101</v>
      </c>
      <c r="B6617" s="63" t="s">
        <v>7539</v>
      </c>
    </row>
    <row r="6618" spans="1:2" x14ac:dyDescent="0.25">
      <c r="A6618" s="62">
        <v>40142102</v>
      </c>
      <c r="B6618" s="63" t="s">
        <v>1126</v>
      </c>
    </row>
    <row r="6619" spans="1:2" x14ac:dyDescent="0.25">
      <c r="A6619" s="62">
        <v>40142103</v>
      </c>
      <c r="B6619" s="63" t="s">
        <v>17953</v>
      </c>
    </row>
    <row r="6620" spans="1:2" x14ac:dyDescent="0.25">
      <c r="A6620" s="62">
        <v>40142104</v>
      </c>
      <c r="B6620" s="63" t="s">
        <v>7406</v>
      </c>
    </row>
    <row r="6621" spans="1:2" x14ac:dyDescent="0.25">
      <c r="A6621" s="62">
        <v>40142105</v>
      </c>
      <c r="B6621" s="63" t="s">
        <v>17329</v>
      </c>
    </row>
    <row r="6622" spans="1:2" x14ac:dyDescent="0.25">
      <c r="A6622" s="62">
        <v>40142106</v>
      </c>
      <c r="B6622" s="63" t="s">
        <v>15250</v>
      </c>
    </row>
    <row r="6623" spans="1:2" x14ac:dyDescent="0.25">
      <c r="A6623" s="62">
        <v>40142107</v>
      </c>
      <c r="B6623" s="63" t="s">
        <v>7652</v>
      </c>
    </row>
    <row r="6624" spans="1:2" x14ac:dyDescent="0.25">
      <c r="A6624" s="62">
        <v>40142108</v>
      </c>
      <c r="B6624" s="63" t="s">
        <v>7850</v>
      </c>
    </row>
    <row r="6625" spans="1:2" x14ac:dyDescent="0.25">
      <c r="A6625" s="62">
        <v>40142109</v>
      </c>
      <c r="B6625" s="63" t="s">
        <v>18700</v>
      </c>
    </row>
    <row r="6626" spans="1:2" x14ac:dyDescent="0.25">
      <c r="A6626" s="62">
        <v>40142110</v>
      </c>
      <c r="B6626" s="63" t="s">
        <v>11482</v>
      </c>
    </row>
    <row r="6627" spans="1:2" x14ac:dyDescent="0.25">
      <c r="A6627" s="62">
        <v>40142111</v>
      </c>
      <c r="B6627" s="63" t="s">
        <v>9185</v>
      </c>
    </row>
    <row r="6628" spans="1:2" x14ac:dyDescent="0.25">
      <c r="A6628" s="62">
        <v>40142112</v>
      </c>
      <c r="B6628" s="63" t="s">
        <v>7804</v>
      </c>
    </row>
    <row r="6629" spans="1:2" x14ac:dyDescent="0.25">
      <c r="A6629" s="62">
        <v>40142113</v>
      </c>
      <c r="B6629" s="63" t="s">
        <v>5397</v>
      </c>
    </row>
    <row r="6630" spans="1:2" x14ac:dyDescent="0.25">
      <c r="A6630" s="62">
        <v>40142114</v>
      </c>
      <c r="B6630" s="63" t="s">
        <v>13281</v>
      </c>
    </row>
    <row r="6631" spans="1:2" x14ac:dyDescent="0.25">
      <c r="A6631" s="62">
        <v>40142115</v>
      </c>
      <c r="B6631" s="63" t="s">
        <v>8948</v>
      </c>
    </row>
    <row r="6632" spans="1:2" x14ac:dyDescent="0.25">
      <c r="A6632" s="62">
        <v>40142116</v>
      </c>
      <c r="B6632" s="63" t="s">
        <v>10015</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9431</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15081</v>
      </c>
    </row>
    <row r="6644" spans="1:2" x14ac:dyDescent="0.25">
      <c r="A6644" s="62">
        <v>40142303</v>
      </c>
      <c r="B6644" s="63" t="s">
        <v>12622</v>
      </c>
    </row>
    <row r="6645" spans="1:2" x14ac:dyDescent="0.25">
      <c r="A6645" s="62">
        <v>40142304</v>
      </c>
      <c r="B6645" s="63" t="s">
        <v>2339</v>
      </c>
    </row>
    <row r="6646" spans="1:2" x14ac:dyDescent="0.25">
      <c r="A6646" s="62">
        <v>40142305</v>
      </c>
      <c r="B6646" s="63" t="s">
        <v>8247</v>
      </c>
    </row>
    <row r="6647" spans="1:2" x14ac:dyDescent="0.25">
      <c r="A6647" s="62">
        <v>40142306</v>
      </c>
      <c r="B6647" s="63" t="s">
        <v>9216</v>
      </c>
    </row>
    <row r="6648" spans="1:2" x14ac:dyDescent="0.25">
      <c r="A6648" s="62">
        <v>40142307</v>
      </c>
      <c r="B6648" s="63" t="s">
        <v>4384</v>
      </c>
    </row>
    <row r="6649" spans="1:2" x14ac:dyDescent="0.25">
      <c r="A6649" s="62">
        <v>40142308</v>
      </c>
      <c r="B6649" s="63" t="s">
        <v>14085</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13298</v>
      </c>
    </row>
    <row r="6654" spans="1:2" x14ac:dyDescent="0.25">
      <c r="A6654" s="62">
        <v>40142313</v>
      </c>
      <c r="B6654" s="63" t="s">
        <v>6278</v>
      </c>
    </row>
    <row r="6655" spans="1:2" x14ac:dyDescent="0.25">
      <c r="A6655" s="62">
        <v>40142314</v>
      </c>
      <c r="B6655" s="63" t="s">
        <v>1504</v>
      </c>
    </row>
    <row r="6656" spans="1:2" x14ac:dyDescent="0.25">
      <c r="A6656" s="62">
        <v>40142315</v>
      </c>
      <c r="B6656" s="63" t="s">
        <v>12559</v>
      </c>
    </row>
    <row r="6657" spans="1:2" x14ac:dyDescent="0.25">
      <c r="A6657" s="62">
        <v>40142316</v>
      </c>
      <c r="B6657" s="63" t="s">
        <v>9150</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9848</v>
      </c>
    </row>
    <row r="6664" spans="1:2" x14ac:dyDescent="0.25">
      <c r="A6664" s="62">
        <v>40142323</v>
      </c>
      <c r="B6664" s="63" t="s">
        <v>8572</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10807</v>
      </c>
    </row>
    <row r="6670" spans="1:2" x14ac:dyDescent="0.25">
      <c r="A6670" s="62">
        <v>40142402</v>
      </c>
      <c r="B6670" s="63" t="s">
        <v>12207</v>
      </c>
    </row>
    <row r="6671" spans="1:2" x14ac:dyDescent="0.25">
      <c r="A6671" s="62">
        <v>40142403</v>
      </c>
      <c r="B6671" s="63" t="s">
        <v>8256</v>
      </c>
    </row>
    <row r="6672" spans="1:2" x14ac:dyDescent="0.25">
      <c r="A6672" s="62">
        <v>40142404</v>
      </c>
      <c r="B6672" s="63" t="s">
        <v>9780</v>
      </c>
    </row>
    <row r="6673" spans="1:2" x14ac:dyDescent="0.25">
      <c r="A6673" s="62">
        <v>40142405</v>
      </c>
      <c r="B6673" s="63" t="s">
        <v>5652</v>
      </c>
    </row>
    <row r="6674" spans="1:2" x14ac:dyDescent="0.25">
      <c r="A6674" s="62">
        <v>40142406</v>
      </c>
      <c r="B6674" s="63" t="s">
        <v>11414</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12008</v>
      </c>
    </row>
    <row r="6682" spans="1:2" x14ac:dyDescent="0.25">
      <c r="A6682" s="62">
        <v>40142414</v>
      </c>
      <c r="B6682" s="63" t="s">
        <v>17378</v>
      </c>
    </row>
    <row r="6683" spans="1:2" x14ac:dyDescent="0.25">
      <c r="A6683" s="62">
        <v>40142501</v>
      </c>
      <c r="B6683" s="63" t="s">
        <v>5737</v>
      </c>
    </row>
    <row r="6684" spans="1:2" x14ac:dyDescent="0.25">
      <c r="A6684" s="62">
        <v>40142502</v>
      </c>
      <c r="B6684" s="63" t="s">
        <v>12724</v>
      </c>
    </row>
    <row r="6685" spans="1:2" x14ac:dyDescent="0.25">
      <c r="A6685" s="62">
        <v>40142503</v>
      </c>
      <c r="B6685" s="63" t="s">
        <v>6653</v>
      </c>
    </row>
    <row r="6686" spans="1:2" x14ac:dyDescent="0.25">
      <c r="A6686" s="62">
        <v>40142504</v>
      </c>
      <c r="B6686" s="63" t="s">
        <v>12439</v>
      </c>
    </row>
    <row r="6687" spans="1:2" x14ac:dyDescent="0.25">
      <c r="A6687" s="62">
        <v>40142604</v>
      </c>
      <c r="B6687" s="63" t="s">
        <v>5060</v>
      </c>
    </row>
    <row r="6688" spans="1:2" x14ac:dyDescent="0.25">
      <c r="A6688" s="62">
        <v>40142605</v>
      </c>
      <c r="B6688" s="63" t="s">
        <v>12855</v>
      </c>
    </row>
    <row r="6689" spans="1:2" x14ac:dyDescent="0.25">
      <c r="A6689" s="62">
        <v>40142606</v>
      </c>
      <c r="B6689" s="63" t="s">
        <v>8329</v>
      </c>
    </row>
    <row r="6690" spans="1:2" x14ac:dyDescent="0.25">
      <c r="A6690" s="62">
        <v>40142607</v>
      </c>
      <c r="B6690" s="63" t="s">
        <v>13611</v>
      </c>
    </row>
    <row r="6691" spans="1:2" x14ac:dyDescent="0.25">
      <c r="A6691" s="62">
        <v>40142608</v>
      </c>
      <c r="B6691" s="63" t="s">
        <v>10038</v>
      </c>
    </row>
    <row r="6692" spans="1:2" x14ac:dyDescent="0.25">
      <c r="A6692" s="62">
        <v>40142609</v>
      </c>
      <c r="B6692" s="63" t="s">
        <v>7884</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12311</v>
      </c>
    </row>
    <row r="6697" spans="1:2" x14ac:dyDescent="0.25">
      <c r="A6697" s="62">
        <v>40142614</v>
      </c>
      <c r="B6697" s="63" t="s">
        <v>3935</v>
      </c>
    </row>
    <row r="6698" spans="1:2" x14ac:dyDescent="0.25">
      <c r="A6698" s="62">
        <v>40142615</v>
      </c>
      <c r="B6698" s="63" t="s">
        <v>10931</v>
      </c>
    </row>
    <row r="6699" spans="1:2" x14ac:dyDescent="0.25">
      <c r="A6699" s="62">
        <v>40151501</v>
      </c>
      <c r="B6699" s="63" t="s">
        <v>12834</v>
      </c>
    </row>
    <row r="6700" spans="1:2" x14ac:dyDescent="0.25">
      <c r="A6700" s="62">
        <v>40151502</v>
      </c>
      <c r="B6700" s="63" t="s">
        <v>4738</v>
      </c>
    </row>
    <row r="6701" spans="1:2" x14ac:dyDescent="0.25">
      <c r="A6701" s="62">
        <v>40151503</v>
      </c>
      <c r="B6701" s="63" t="s">
        <v>15713</v>
      </c>
    </row>
    <row r="6702" spans="1:2" x14ac:dyDescent="0.25">
      <c r="A6702" s="62">
        <v>40151504</v>
      </c>
      <c r="B6702" s="63" t="s">
        <v>15503</v>
      </c>
    </row>
    <row r="6703" spans="1:2" x14ac:dyDescent="0.25">
      <c r="A6703" s="62">
        <v>40151505</v>
      </c>
      <c r="B6703" s="63" t="s">
        <v>3986</v>
      </c>
    </row>
    <row r="6704" spans="1:2" x14ac:dyDescent="0.25">
      <c r="A6704" s="62">
        <v>40151506</v>
      </c>
      <c r="B6704" s="63" t="s">
        <v>3889</v>
      </c>
    </row>
    <row r="6705" spans="1:2" x14ac:dyDescent="0.25">
      <c r="A6705" s="62">
        <v>40151507</v>
      </c>
      <c r="B6705" s="63" t="s">
        <v>14898</v>
      </c>
    </row>
    <row r="6706" spans="1:2" x14ac:dyDescent="0.25">
      <c r="A6706" s="62">
        <v>40151508</v>
      </c>
      <c r="B6706" s="63" t="s">
        <v>10233</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9497</v>
      </c>
    </row>
    <row r="6712" spans="1:2" x14ac:dyDescent="0.25">
      <c r="A6712" s="62">
        <v>40151514</v>
      </c>
      <c r="B6712" s="63" t="s">
        <v>18467</v>
      </c>
    </row>
    <row r="6713" spans="1:2" x14ac:dyDescent="0.25">
      <c r="A6713" s="62">
        <v>40151515</v>
      </c>
      <c r="B6713" s="63" t="s">
        <v>12961</v>
      </c>
    </row>
    <row r="6714" spans="1:2" x14ac:dyDescent="0.25">
      <c r="A6714" s="62">
        <v>40151516</v>
      </c>
      <c r="B6714" s="63" t="s">
        <v>11391</v>
      </c>
    </row>
    <row r="6715" spans="1:2" x14ac:dyDescent="0.25">
      <c r="A6715" s="62">
        <v>40151517</v>
      </c>
      <c r="B6715" s="63" t="s">
        <v>16029</v>
      </c>
    </row>
    <row r="6716" spans="1:2" x14ac:dyDescent="0.25">
      <c r="A6716" s="62">
        <v>40151518</v>
      </c>
      <c r="B6716" s="63" t="s">
        <v>15260</v>
      </c>
    </row>
    <row r="6717" spans="1:2" x14ac:dyDescent="0.25">
      <c r="A6717" s="62">
        <v>40151519</v>
      </c>
      <c r="B6717" s="63" t="s">
        <v>8171</v>
      </c>
    </row>
    <row r="6718" spans="1:2" x14ac:dyDescent="0.25">
      <c r="A6718" s="62">
        <v>40151520</v>
      </c>
      <c r="B6718" s="63" t="s">
        <v>1399</v>
      </c>
    </row>
    <row r="6719" spans="1:2" x14ac:dyDescent="0.25">
      <c r="A6719" s="62">
        <v>40151521</v>
      </c>
      <c r="B6719" s="63" t="s">
        <v>11848</v>
      </c>
    </row>
    <row r="6720" spans="1:2" x14ac:dyDescent="0.25">
      <c r="A6720" s="62">
        <v>40151522</v>
      </c>
      <c r="B6720" s="63" t="s">
        <v>7740</v>
      </c>
    </row>
    <row r="6721" spans="1:2" x14ac:dyDescent="0.25">
      <c r="A6721" s="62">
        <v>40151523</v>
      </c>
      <c r="B6721" s="63" t="s">
        <v>16303</v>
      </c>
    </row>
    <row r="6722" spans="1:2" x14ac:dyDescent="0.25">
      <c r="A6722" s="62">
        <v>40151524</v>
      </c>
      <c r="B6722" s="63" t="s">
        <v>6655</v>
      </c>
    </row>
    <row r="6723" spans="1:2" x14ac:dyDescent="0.25">
      <c r="A6723" s="62">
        <v>40151525</v>
      </c>
      <c r="B6723" s="63" t="s">
        <v>12076</v>
      </c>
    </row>
    <row r="6724" spans="1:2" x14ac:dyDescent="0.25">
      <c r="A6724" s="62">
        <v>40151526</v>
      </c>
      <c r="B6724" s="63" t="s">
        <v>8363</v>
      </c>
    </row>
    <row r="6725" spans="1:2" x14ac:dyDescent="0.25">
      <c r="A6725" s="62">
        <v>40151527</v>
      </c>
      <c r="B6725" s="63" t="s">
        <v>3181</v>
      </c>
    </row>
    <row r="6726" spans="1:2" x14ac:dyDescent="0.25">
      <c r="A6726" s="62">
        <v>40151528</v>
      </c>
      <c r="B6726" s="63" t="s">
        <v>11818</v>
      </c>
    </row>
    <row r="6727" spans="1:2" x14ac:dyDescent="0.25">
      <c r="A6727" s="62">
        <v>40151529</v>
      </c>
      <c r="B6727" s="63" t="s">
        <v>6705</v>
      </c>
    </row>
    <row r="6728" spans="1:2" x14ac:dyDescent="0.25">
      <c r="A6728" s="62">
        <v>40151530</v>
      </c>
      <c r="B6728" s="63" t="s">
        <v>12782</v>
      </c>
    </row>
    <row r="6729" spans="1:2" x14ac:dyDescent="0.25">
      <c r="A6729" s="62">
        <v>40151531</v>
      </c>
      <c r="B6729" s="63" t="s">
        <v>8412</v>
      </c>
    </row>
    <row r="6730" spans="1:2" x14ac:dyDescent="0.25">
      <c r="A6730" s="62">
        <v>40151532</v>
      </c>
      <c r="B6730" s="63" t="s">
        <v>17927</v>
      </c>
    </row>
    <row r="6731" spans="1:2" x14ac:dyDescent="0.25">
      <c r="A6731" s="62">
        <v>40151533</v>
      </c>
      <c r="B6731" s="63" t="s">
        <v>1280</v>
      </c>
    </row>
    <row r="6732" spans="1:2" x14ac:dyDescent="0.25">
      <c r="A6732" s="62">
        <v>40151534</v>
      </c>
      <c r="B6732" s="63" t="s">
        <v>6969</v>
      </c>
    </row>
    <row r="6733" spans="1:2" x14ac:dyDescent="0.25">
      <c r="A6733" s="62">
        <v>40151546</v>
      </c>
      <c r="B6733" s="63" t="s">
        <v>15206</v>
      </c>
    </row>
    <row r="6734" spans="1:2" x14ac:dyDescent="0.25">
      <c r="A6734" s="62">
        <v>40151547</v>
      </c>
      <c r="B6734" s="63" t="s">
        <v>10727</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18646</v>
      </c>
    </row>
    <row r="6739" spans="1:2" x14ac:dyDescent="0.25">
      <c r="A6739" s="62">
        <v>40151552</v>
      </c>
      <c r="B6739" s="63" t="s">
        <v>12581</v>
      </c>
    </row>
    <row r="6740" spans="1:2" x14ac:dyDescent="0.25">
      <c r="A6740" s="62">
        <v>40151553</v>
      </c>
      <c r="B6740" s="63" t="s">
        <v>11829</v>
      </c>
    </row>
    <row r="6741" spans="1:2" x14ac:dyDescent="0.25">
      <c r="A6741" s="62">
        <v>40151554</v>
      </c>
      <c r="B6741" s="63" t="s">
        <v>15586</v>
      </c>
    </row>
    <row r="6742" spans="1:2" x14ac:dyDescent="0.25">
      <c r="A6742" s="62">
        <v>40151555</v>
      </c>
      <c r="B6742" s="63" t="s">
        <v>15369</v>
      </c>
    </row>
    <row r="6743" spans="1:2" x14ac:dyDescent="0.25">
      <c r="A6743" s="62">
        <v>40151556</v>
      </c>
      <c r="B6743" s="63" t="s">
        <v>10231</v>
      </c>
    </row>
    <row r="6744" spans="1:2" x14ac:dyDescent="0.25">
      <c r="A6744" s="62">
        <v>40151557</v>
      </c>
      <c r="B6744" s="63" t="s">
        <v>10816</v>
      </c>
    </row>
    <row r="6745" spans="1:2" x14ac:dyDescent="0.25">
      <c r="A6745" s="62">
        <v>40151558</v>
      </c>
      <c r="B6745" s="63" t="s">
        <v>9932</v>
      </c>
    </row>
    <row r="6746" spans="1:2" x14ac:dyDescent="0.25">
      <c r="A6746" s="62">
        <v>40151559</v>
      </c>
      <c r="B6746" s="63" t="s">
        <v>4687</v>
      </c>
    </row>
    <row r="6747" spans="1:2" x14ac:dyDescent="0.25">
      <c r="A6747" s="62">
        <v>40151560</v>
      </c>
      <c r="B6747" s="63" t="s">
        <v>15034</v>
      </c>
    </row>
    <row r="6748" spans="1:2" x14ac:dyDescent="0.25">
      <c r="A6748" s="62">
        <v>40151561</v>
      </c>
      <c r="B6748" s="63" t="s">
        <v>13809</v>
      </c>
    </row>
    <row r="6749" spans="1:2" x14ac:dyDescent="0.25">
      <c r="A6749" s="62">
        <v>40151562</v>
      </c>
      <c r="B6749" s="63" t="s">
        <v>6149</v>
      </c>
    </row>
    <row r="6750" spans="1:2" x14ac:dyDescent="0.25">
      <c r="A6750" s="62">
        <v>40151563</v>
      </c>
      <c r="B6750" s="63" t="s">
        <v>14474</v>
      </c>
    </row>
    <row r="6751" spans="1:2" x14ac:dyDescent="0.25">
      <c r="A6751" s="62">
        <v>40151564</v>
      </c>
      <c r="B6751" s="63" t="s">
        <v>4111</v>
      </c>
    </row>
    <row r="6752" spans="1:2" x14ac:dyDescent="0.25">
      <c r="A6752" s="62">
        <v>40151601</v>
      </c>
      <c r="B6752" s="63" t="s">
        <v>11421</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9054</v>
      </c>
    </row>
    <row r="6763" spans="1:2" x14ac:dyDescent="0.25">
      <c r="A6763" s="62">
        <v>40151612</v>
      </c>
      <c r="B6763" s="63" t="s">
        <v>8066</v>
      </c>
    </row>
    <row r="6764" spans="1:2" x14ac:dyDescent="0.25">
      <c r="A6764" s="62">
        <v>40151613</v>
      </c>
      <c r="B6764" s="63" t="s">
        <v>2231</v>
      </c>
    </row>
    <row r="6765" spans="1:2" x14ac:dyDescent="0.25">
      <c r="A6765" s="62">
        <v>40151614</v>
      </c>
      <c r="B6765" s="63" t="s">
        <v>15762</v>
      </c>
    </row>
    <row r="6766" spans="1:2" x14ac:dyDescent="0.25">
      <c r="A6766" s="62">
        <v>40151615</v>
      </c>
      <c r="B6766" s="63" t="s">
        <v>10064</v>
      </c>
    </row>
    <row r="6767" spans="1:2" x14ac:dyDescent="0.25">
      <c r="A6767" s="62">
        <v>40151616</v>
      </c>
      <c r="B6767" s="63" t="s">
        <v>16206</v>
      </c>
    </row>
    <row r="6768" spans="1:2" x14ac:dyDescent="0.25">
      <c r="A6768" s="62">
        <v>40151701</v>
      </c>
      <c r="B6768" s="63" t="s">
        <v>2136</v>
      </c>
    </row>
    <row r="6769" spans="1:2" x14ac:dyDescent="0.25">
      <c r="A6769" s="62">
        <v>40151712</v>
      </c>
      <c r="B6769" s="63" t="s">
        <v>5242</v>
      </c>
    </row>
    <row r="6770" spans="1:2" x14ac:dyDescent="0.25">
      <c r="A6770" s="62">
        <v>40151713</v>
      </c>
      <c r="B6770" s="63" t="s">
        <v>7543</v>
      </c>
    </row>
    <row r="6771" spans="1:2" x14ac:dyDescent="0.25">
      <c r="A6771" s="62">
        <v>40151714</v>
      </c>
      <c r="B6771" s="63" t="s">
        <v>9598</v>
      </c>
    </row>
    <row r="6772" spans="1:2" x14ac:dyDescent="0.25">
      <c r="A6772" s="62">
        <v>40151715</v>
      </c>
      <c r="B6772" s="63" t="s">
        <v>6828</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12249</v>
      </c>
    </row>
    <row r="6777" spans="1:2" x14ac:dyDescent="0.25">
      <c r="A6777" s="62">
        <v>40151720</v>
      </c>
      <c r="B6777" s="63" t="s">
        <v>12317</v>
      </c>
    </row>
    <row r="6778" spans="1:2" x14ac:dyDescent="0.25">
      <c r="A6778" s="62">
        <v>40151721</v>
      </c>
      <c r="B6778" s="63" t="s">
        <v>9237</v>
      </c>
    </row>
    <row r="6779" spans="1:2" x14ac:dyDescent="0.25">
      <c r="A6779" s="62">
        <v>40151722</v>
      </c>
      <c r="B6779" s="63" t="s">
        <v>17638</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14549</v>
      </c>
    </row>
    <row r="6786" spans="1:2" x14ac:dyDescent="0.25">
      <c r="A6786" s="62">
        <v>40161501</v>
      </c>
      <c r="B6786" s="63" t="s">
        <v>13011</v>
      </c>
    </row>
    <row r="6787" spans="1:2" x14ac:dyDescent="0.25">
      <c r="A6787" s="62">
        <v>40161502</v>
      </c>
      <c r="B6787" s="63" t="s">
        <v>12357</v>
      </c>
    </row>
    <row r="6788" spans="1:2" x14ac:dyDescent="0.25">
      <c r="A6788" s="62">
        <v>40161503</v>
      </c>
      <c r="B6788" s="63" t="s">
        <v>14593</v>
      </c>
    </row>
    <row r="6789" spans="1:2" x14ac:dyDescent="0.25">
      <c r="A6789" s="62">
        <v>40161504</v>
      </c>
      <c r="B6789" s="63" t="s">
        <v>4169</v>
      </c>
    </row>
    <row r="6790" spans="1:2" x14ac:dyDescent="0.25">
      <c r="A6790" s="62">
        <v>40161505</v>
      </c>
      <c r="B6790" s="63" t="s">
        <v>16922</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6090</v>
      </c>
    </row>
    <row r="6798" spans="1:2" x14ac:dyDescent="0.25">
      <c r="A6798" s="62">
        <v>40161514</v>
      </c>
      <c r="B6798" s="63" t="s">
        <v>4049</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5291</v>
      </c>
    </row>
    <row r="6804" spans="1:2" x14ac:dyDescent="0.25">
      <c r="A6804" s="62">
        <v>40161520</v>
      </c>
      <c r="B6804" s="63" t="s">
        <v>7416</v>
      </c>
    </row>
    <row r="6805" spans="1:2" x14ac:dyDescent="0.25">
      <c r="A6805" s="62">
        <v>40161521</v>
      </c>
      <c r="B6805" s="63" t="s">
        <v>17831</v>
      </c>
    </row>
    <row r="6806" spans="1:2" x14ac:dyDescent="0.25">
      <c r="A6806" s="62">
        <v>40161522</v>
      </c>
      <c r="B6806" s="63" t="s">
        <v>13531</v>
      </c>
    </row>
    <row r="6807" spans="1:2" x14ac:dyDescent="0.25">
      <c r="A6807" s="62">
        <v>40161524</v>
      </c>
      <c r="B6807" s="63" t="s">
        <v>9842</v>
      </c>
    </row>
    <row r="6808" spans="1:2" x14ac:dyDescent="0.25">
      <c r="A6808" s="62">
        <v>40161525</v>
      </c>
      <c r="B6808" s="63" t="s">
        <v>730</v>
      </c>
    </row>
    <row r="6809" spans="1:2" x14ac:dyDescent="0.25">
      <c r="A6809" s="62">
        <v>40161526</v>
      </c>
      <c r="B6809" s="63" t="s">
        <v>11565</v>
      </c>
    </row>
    <row r="6810" spans="1:2" x14ac:dyDescent="0.25">
      <c r="A6810" s="62">
        <v>40161527</v>
      </c>
      <c r="B6810" s="63" t="s">
        <v>10831</v>
      </c>
    </row>
    <row r="6811" spans="1:2" x14ac:dyDescent="0.25">
      <c r="A6811" s="62">
        <v>40161601</v>
      </c>
      <c r="B6811" s="63" t="s">
        <v>14264</v>
      </c>
    </row>
    <row r="6812" spans="1:2" x14ac:dyDescent="0.25">
      <c r="A6812" s="62">
        <v>40161602</v>
      </c>
      <c r="B6812" s="63" t="s">
        <v>1631</v>
      </c>
    </row>
    <row r="6813" spans="1:2" x14ac:dyDescent="0.25">
      <c r="A6813" s="62">
        <v>40161701</v>
      </c>
      <c r="B6813" s="63" t="s">
        <v>8728</v>
      </c>
    </row>
    <row r="6814" spans="1:2" x14ac:dyDescent="0.25">
      <c r="A6814" s="62">
        <v>40161702</v>
      </c>
      <c r="B6814" s="63" t="s">
        <v>5340</v>
      </c>
    </row>
    <row r="6815" spans="1:2" x14ac:dyDescent="0.25">
      <c r="A6815" s="62">
        <v>40161703</v>
      </c>
      <c r="B6815" s="63" t="s">
        <v>12024</v>
      </c>
    </row>
    <row r="6816" spans="1:2" x14ac:dyDescent="0.25">
      <c r="A6816" s="62">
        <v>40161704</v>
      </c>
      <c r="B6816" s="63" t="s">
        <v>13558</v>
      </c>
    </row>
    <row r="6817" spans="1:2" x14ac:dyDescent="0.25">
      <c r="A6817" s="62">
        <v>40161801</v>
      </c>
      <c r="B6817" s="63" t="s">
        <v>20</v>
      </c>
    </row>
    <row r="6818" spans="1:2" x14ac:dyDescent="0.25">
      <c r="A6818" s="62">
        <v>40161802</v>
      </c>
      <c r="B6818" s="63" t="s">
        <v>10669</v>
      </c>
    </row>
    <row r="6819" spans="1:2" x14ac:dyDescent="0.25">
      <c r="A6819" s="62">
        <v>40161803</v>
      </c>
      <c r="B6819" s="63" t="s">
        <v>12416</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14163</v>
      </c>
    </row>
    <row r="6826" spans="1:2" x14ac:dyDescent="0.25">
      <c r="A6826" s="62">
        <v>41101505</v>
      </c>
      <c r="B6826" s="63" t="s">
        <v>6850</v>
      </c>
    </row>
    <row r="6827" spans="1:2" x14ac:dyDescent="0.25">
      <c r="A6827" s="62">
        <v>41101515</v>
      </c>
      <c r="B6827" s="63" t="s">
        <v>8626</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8559</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7381</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6692</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14578</v>
      </c>
    </row>
    <row r="6846" spans="1:2" x14ac:dyDescent="0.25">
      <c r="A6846" s="62">
        <v>41101901</v>
      </c>
      <c r="B6846" s="63" t="s">
        <v>8045</v>
      </c>
    </row>
    <row r="6847" spans="1:2" x14ac:dyDescent="0.25">
      <c r="A6847" s="62">
        <v>41101902</v>
      </c>
      <c r="B6847" s="63" t="s">
        <v>13472</v>
      </c>
    </row>
    <row r="6848" spans="1:2" x14ac:dyDescent="0.25">
      <c r="A6848" s="62">
        <v>41101903</v>
      </c>
      <c r="B6848" s="63" t="s">
        <v>9828</v>
      </c>
    </row>
    <row r="6849" spans="1:2" x14ac:dyDescent="0.25">
      <c r="A6849" s="62">
        <v>41102401</v>
      </c>
      <c r="B6849" s="63" t="s">
        <v>16601</v>
      </c>
    </row>
    <row r="6850" spans="1:2" x14ac:dyDescent="0.25">
      <c r="A6850" s="62">
        <v>41102402</v>
      </c>
      <c r="B6850" s="63" t="s">
        <v>18601</v>
      </c>
    </row>
    <row r="6851" spans="1:2" x14ac:dyDescent="0.25">
      <c r="A6851" s="62">
        <v>41102403</v>
      </c>
      <c r="B6851" s="63" t="s">
        <v>14500</v>
      </c>
    </row>
    <row r="6852" spans="1:2" x14ac:dyDescent="0.25">
      <c r="A6852" s="62">
        <v>41102404</v>
      </c>
      <c r="B6852" s="63" t="s">
        <v>9377</v>
      </c>
    </row>
    <row r="6853" spans="1:2" x14ac:dyDescent="0.25">
      <c r="A6853" s="62">
        <v>41102405</v>
      </c>
      <c r="B6853" s="63" t="s">
        <v>13267</v>
      </c>
    </row>
    <row r="6854" spans="1:2" x14ac:dyDescent="0.25">
      <c r="A6854" s="62">
        <v>41102406</v>
      </c>
      <c r="B6854" s="63" t="s">
        <v>5954</v>
      </c>
    </row>
    <row r="6855" spans="1:2" x14ac:dyDescent="0.25">
      <c r="A6855" s="62">
        <v>41102407</v>
      </c>
      <c r="B6855" s="63" t="s">
        <v>16788</v>
      </c>
    </row>
    <row r="6856" spans="1:2" x14ac:dyDescent="0.25">
      <c r="A6856" s="62">
        <v>41102410</v>
      </c>
      <c r="B6856" s="63" t="s">
        <v>17511</v>
      </c>
    </row>
    <row r="6857" spans="1:2" x14ac:dyDescent="0.25">
      <c r="A6857" s="62">
        <v>41102412</v>
      </c>
      <c r="B6857" s="63" t="s">
        <v>14065</v>
      </c>
    </row>
    <row r="6858" spans="1:2" x14ac:dyDescent="0.25">
      <c r="A6858" s="62">
        <v>41102421</v>
      </c>
      <c r="B6858" s="63" t="s">
        <v>17521</v>
      </c>
    </row>
    <row r="6859" spans="1:2" x14ac:dyDescent="0.25">
      <c r="A6859" s="62">
        <v>41102422</v>
      </c>
      <c r="B6859" s="63" t="s">
        <v>7796</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13168</v>
      </c>
    </row>
    <row r="6864" spans="1:2" x14ac:dyDescent="0.25">
      <c r="A6864" s="62">
        <v>41102501</v>
      </c>
      <c r="B6864" s="63" t="s">
        <v>11195</v>
      </c>
    </row>
    <row r="6865" spans="1:2" x14ac:dyDescent="0.25">
      <c r="A6865" s="62">
        <v>41102502</v>
      </c>
      <c r="B6865" s="63" t="s">
        <v>17296</v>
      </c>
    </row>
    <row r="6866" spans="1:2" x14ac:dyDescent="0.25">
      <c r="A6866" s="62">
        <v>41102503</v>
      </c>
      <c r="B6866" s="63" t="s">
        <v>16753</v>
      </c>
    </row>
    <row r="6867" spans="1:2" x14ac:dyDescent="0.25">
      <c r="A6867" s="62">
        <v>41102504</v>
      </c>
      <c r="B6867" s="63" t="s">
        <v>14692</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15061</v>
      </c>
    </row>
    <row r="6878" spans="1:2" x14ac:dyDescent="0.25">
      <c r="A6878" s="62">
        <v>41102602</v>
      </c>
      <c r="B6878" s="63" t="s">
        <v>12220</v>
      </c>
    </row>
    <row r="6879" spans="1:2" x14ac:dyDescent="0.25">
      <c r="A6879" s="62">
        <v>41102603</v>
      </c>
      <c r="B6879" s="63" t="s">
        <v>5365</v>
      </c>
    </row>
    <row r="6880" spans="1:2" x14ac:dyDescent="0.25">
      <c r="A6880" s="62">
        <v>41102604</v>
      </c>
      <c r="B6880" s="63" t="s">
        <v>16234</v>
      </c>
    </row>
    <row r="6881" spans="1:2" x14ac:dyDescent="0.25">
      <c r="A6881" s="62">
        <v>41102605</v>
      </c>
      <c r="B6881" s="63" t="s">
        <v>8138</v>
      </c>
    </row>
    <row r="6882" spans="1:2" x14ac:dyDescent="0.25">
      <c r="A6882" s="62">
        <v>41102606</v>
      </c>
      <c r="B6882" s="63" t="s">
        <v>12986</v>
      </c>
    </row>
    <row r="6883" spans="1:2" x14ac:dyDescent="0.25">
      <c r="A6883" s="62">
        <v>41102607</v>
      </c>
      <c r="B6883" s="63" t="s">
        <v>10058</v>
      </c>
    </row>
    <row r="6884" spans="1:2" x14ac:dyDescent="0.25">
      <c r="A6884" s="62">
        <v>41102608</v>
      </c>
      <c r="B6884" s="63" t="s">
        <v>15236</v>
      </c>
    </row>
    <row r="6885" spans="1:2" x14ac:dyDescent="0.25">
      <c r="A6885" s="62">
        <v>41102701</v>
      </c>
      <c r="B6885" s="63" t="s">
        <v>16620</v>
      </c>
    </row>
    <row r="6886" spans="1:2" x14ac:dyDescent="0.25">
      <c r="A6886" s="62">
        <v>41102702</v>
      </c>
      <c r="B6886" s="63" t="s">
        <v>11471</v>
      </c>
    </row>
    <row r="6887" spans="1:2" x14ac:dyDescent="0.25">
      <c r="A6887" s="62">
        <v>41102703</v>
      </c>
      <c r="B6887" s="63" t="s">
        <v>7516</v>
      </c>
    </row>
    <row r="6888" spans="1:2" x14ac:dyDescent="0.25">
      <c r="A6888" s="62">
        <v>41102704</v>
      </c>
      <c r="B6888" s="63" t="s">
        <v>14139</v>
      </c>
    </row>
    <row r="6889" spans="1:2" x14ac:dyDescent="0.25">
      <c r="A6889" s="62">
        <v>41102705</v>
      </c>
      <c r="B6889" s="63" t="s">
        <v>6947</v>
      </c>
    </row>
    <row r="6890" spans="1:2" x14ac:dyDescent="0.25">
      <c r="A6890" s="62">
        <v>41102706</v>
      </c>
      <c r="B6890" s="63" t="s">
        <v>12382</v>
      </c>
    </row>
    <row r="6891" spans="1:2" x14ac:dyDescent="0.25">
      <c r="A6891" s="62">
        <v>41102901</v>
      </c>
      <c r="B6891" s="63" t="s">
        <v>6701</v>
      </c>
    </row>
    <row r="6892" spans="1:2" x14ac:dyDescent="0.25">
      <c r="A6892" s="62">
        <v>41102902</v>
      </c>
      <c r="B6892" s="63" t="s">
        <v>6074</v>
      </c>
    </row>
    <row r="6893" spans="1:2" x14ac:dyDescent="0.25">
      <c r="A6893" s="62">
        <v>41102903</v>
      </c>
      <c r="B6893" s="63" t="s">
        <v>17545</v>
      </c>
    </row>
    <row r="6894" spans="1:2" x14ac:dyDescent="0.25">
      <c r="A6894" s="62">
        <v>41102904</v>
      </c>
      <c r="B6894" s="63" t="s">
        <v>426</v>
      </c>
    </row>
    <row r="6895" spans="1:2" x14ac:dyDescent="0.25">
      <c r="A6895" s="62">
        <v>41102905</v>
      </c>
      <c r="B6895" s="63" t="s">
        <v>8237</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12803</v>
      </c>
    </row>
    <row r="6900" spans="1:2" x14ac:dyDescent="0.25">
      <c r="A6900" s="62">
        <v>41102913</v>
      </c>
      <c r="B6900" s="63" t="s">
        <v>15148</v>
      </c>
    </row>
    <row r="6901" spans="1:2" x14ac:dyDescent="0.25">
      <c r="A6901" s="62">
        <v>41102914</v>
      </c>
      <c r="B6901" s="63" t="s">
        <v>3225</v>
      </c>
    </row>
    <row r="6902" spans="1:2" x14ac:dyDescent="0.25">
      <c r="A6902" s="62">
        <v>41102915</v>
      </c>
      <c r="B6902" s="63" t="s">
        <v>16837</v>
      </c>
    </row>
    <row r="6903" spans="1:2" x14ac:dyDescent="0.25">
      <c r="A6903" s="62">
        <v>41102916</v>
      </c>
      <c r="B6903" s="63" t="s">
        <v>4886</v>
      </c>
    </row>
    <row r="6904" spans="1:2" x14ac:dyDescent="0.25">
      <c r="A6904" s="62">
        <v>41102917</v>
      </c>
      <c r="B6904" s="63" t="s">
        <v>9464</v>
      </c>
    </row>
    <row r="6905" spans="1:2" x14ac:dyDescent="0.25">
      <c r="A6905" s="62">
        <v>41102918</v>
      </c>
      <c r="B6905" s="63" t="s">
        <v>9162</v>
      </c>
    </row>
    <row r="6906" spans="1:2" x14ac:dyDescent="0.25">
      <c r="A6906" s="62">
        <v>41102919</v>
      </c>
      <c r="B6906" s="63" t="s">
        <v>15547</v>
      </c>
    </row>
    <row r="6907" spans="1:2" x14ac:dyDescent="0.25">
      <c r="A6907" s="62">
        <v>41102920</v>
      </c>
      <c r="B6907" s="63" t="s">
        <v>16231</v>
      </c>
    </row>
    <row r="6908" spans="1:2" x14ac:dyDescent="0.25">
      <c r="A6908" s="62">
        <v>41102921</v>
      </c>
      <c r="B6908" s="63" t="s">
        <v>9743</v>
      </c>
    </row>
    <row r="6909" spans="1:2" x14ac:dyDescent="0.25">
      <c r="A6909" s="62">
        <v>41102922</v>
      </c>
      <c r="B6909" s="63" t="s">
        <v>3295</v>
      </c>
    </row>
    <row r="6910" spans="1:2" x14ac:dyDescent="0.25">
      <c r="A6910" s="62">
        <v>41103001</v>
      </c>
      <c r="B6910" s="63" t="s">
        <v>4485</v>
      </c>
    </row>
    <row r="6911" spans="1:2" x14ac:dyDescent="0.25">
      <c r="A6911" s="62">
        <v>41103003</v>
      </c>
      <c r="B6911" s="63" t="s">
        <v>11333</v>
      </c>
    </row>
    <row r="6912" spans="1:2" x14ac:dyDescent="0.25">
      <c r="A6912" s="62">
        <v>41103004</v>
      </c>
      <c r="B6912" s="63" t="s">
        <v>4719</v>
      </c>
    </row>
    <row r="6913" spans="1:2" x14ac:dyDescent="0.25">
      <c r="A6913" s="62">
        <v>41103005</v>
      </c>
      <c r="B6913" s="63" t="s">
        <v>3374</v>
      </c>
    </row>
    <row r="6914" spans="1:2" x14ac:dyDescent="0.25">
      <c r="A6914" s="62">
        <v>41103006</v>
      </c>
      <c r="B6914" s="63" t="s">
        <v>14897</v>
      </c>
    </row>
    <row r="6915" spans="1:2" x14ac:dyDescent="0.25">
      <c r="A6915" s="62">
        <v>41103007</v>
      </c>
      <c r="B6915" s="63" t="s">
        <v>4223</v>
      </c>
    </row>
    <row r="6916" spans="1:2" x14ac:dyDescent="0.25">
      <c r="A6916" s="62">
        <v>41103008</v>
      </c>
      <c r="B6916" s="63" t="s">
        <v>10158</v>
      </c>
    </row>
    <row r="6917" spans="1:2" x14ac:dyDescent="0.25">
      <c r="A6917" s="62">
        <v>41103010</v>
      </c>
      <c r="B6917" s="63" t="s">
        <v>11900</v>
      </c>
    </row>
    <row r="6918" spans="1:2" x14ac:dyDescent="0.25">
      <c r="A6918" s="62">
        <v>41103011</v>
      </c>
      <c r="B6918" s="63" t="s">
        <v>10270</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9158</v>
      </c>
    </row>
    <row r="6923" spans="1:2" x14ac:dyDescent="0.25">
      <c r="A6923" s="62">
        <v>41103017</v>
      </c>
      <c r="B6923" s="63" t="s">
        <v>5204</v>
      </c>
    </row>
    <row r="6924" spans="1:2" x14ac:dyDescent="0.25">
      <c r="A6924" s="62">
        <v>41103019</v>
      </c>
      <c r="B6924" s="63" t="s">
        <v>17079</v>
      </c>
    </row>
    <row r="6925" spans="1:2" x14ac:dyDescent="0.25">
      <c r="A6925" s="62">
        <v>41103020</v>
      </c>
      <c r="B6925" s="63" t="s">
        <v>4192</v>
      </c>
    </row>
    <row r="6926" spans="1:2" x14ac:dyDescent="0.25">
      <c r="A6926" s="62">
        <v>41103021</v>
      </c>
      <c r="B6926" s="63" t="s">
        <v>11062</v>
      </c>
    </row>
    <row r="6927" spans="1:2" x14ac:dyDescent="0.25">
      <c r="A6927" s="62">
        <v>41103022</v>
      </c>
      <c r="B6927" s="63" t="s">
        <v>13953</v>
      </c>
    </row>
    <row r="6928" spans="1:2" x14ac:dyDescent="0.25">
      <c r="A6928" s="62">
        <v>41103023</v>
      </c>
      <c r="B6928" s="63" t="s">
        <v>1037</v>
      </c>
    </row>
    <row r="6929" spans="1:2" x14ac:dyDescent="0.25">
      <c r="A6929" s="62">
        <v>41103024</v>
      </c>
      <c r="B6929" s="63" t="s">
        <v>18757</v>
      </c>
    </row>
    <row r="6930" spans="1:2" x14ac:dyDescent="0.25">
      <c r="A6930" s="62">
        <v>41103025</v>
      </c>
      <c r="B6930" s="63" t="s">
        <v>5790</v>
      </c>
    </row>
    <row r="6931" spans="1:2" x14ac:dyDescent="0.25">
      <c r="A6931" s="62">
        <v>41103201</v>
      </c>
      <c r="B6931" s="63" t="s">
        <v>15704</v>
      </c>
    </row>
    <row r="6932" spans="1:2" x14ac:dyDescent="0.25">
      <c r="A6932" s="62">
        <v>41103202</v>
      </c>
      <c r="B6932" s="63" t="s">
        <v>6022</v>
      </c>
    </row>
    <row r="6933" spans="1:2" x14ac:dyDescent="0.25">
      <c r="A6933" s="62">
        <v>41103203</v>
      </c>
      <c r="B6933" s="63" t="s">
        <v>16839</v>
      </c>
    </row>
    <row r="6934" spans="1:2" x14ac:dyDescent="0.25">
      <c r="A6934" s="62">
        <v>41103205</v>
      </c>
      <c r="B6934" s="63" t="s">
        <v>6193</v>
      </c>
    </row>
    <row r="6935" spans="1:2" x14ac:dyDescent="0.25">
      <c r="A6935" s="62">
        <v>41103206</v>
      </c>
      <c r="B6935" s="63" t="s">
        <v>17147</v>
      </c>
    </row>
    <row r="6936" spans="1:2" x14ac:dyDescent="0.25">
      <c r="A6936" s="62">
        <v>41103207</v>
      </c>
      <c r="B6936" s="63" t="s">
        <v>12519</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4300</v>
      </c>
    </row>
    <row r="6942" spans="1:2" x14ac:dyDescent="0.25">
      <c r="A6942" s="62">
        <v>41103303</v>
      </c>
      <c r="B6942" s="63" t="s">
        <v>10309</v>
      </c>
    </row>
    <row r="6943" spans="1:2" x14ac:dyDescent="0.25">
      <c r="A6943" s="62">
        <v>41103305</v>
      </c>
      <c r="B6943" s="63" t="s">
        <v>3985</v>
      </c>
    </row>
    <row r="6944" spans="1:2" x14ac:dyDescent="0.25">
      <c r="A6944" s="62">
        <v>41103306</v>
      </c>
      <c r="B6944" s="63" t="s">
        <v>14148</v>
      </c>
    </row>
    <row r="6945" spans="1:2" x14ac:dyDescent="0.25">
      <c r="A6945" s="62">
        <v>41103307</v>
      </c>
      <c r="B6945" s="63" t="s">
        <v>11914</v>
      </c>
    </row>
    <row r="6946" spans="1:2" x14ac:dyDescent="0.25">
      <c r="A6946" s="62">
        <v>41103308</v>
      </c>
      <c r="B6946" s="63" t="s">
        <v>12027</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4455</v>
      </c>
    </row>
    <row r="6951" spans="1:2" x14ac:dyDescent="0.25">
      <c r="A6951" s="62">
        <v>41103313</v>
      </c>
      <c r="B6951" s="63" t="s">
        <v>11798</v>
      </c>
    </row>
    <row r="6952" spans="1:2" x14ac:dyDescent="0.25">
      <c r="A6952" s="62">
        <v>41103314</v>
      </c>
      <c r="B6952" s="63" t="s">
        <v>901</v>
      </c>
    </row>
    <row r="6953" spans="1:2" x14ac:dyDescent="0.25">
      <c r="A6953" s="62">
        <v>41103315</v>
      </c>
      <c r="B6953" s="63" t="s">
        <v>8525</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8645</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16739</v>
      </c>
    </row>
    <row r="6965" spans="1:2" x14ac:dyDescent="0.25">
      <c r="A6965" s="62">
        <v>41103412</v>
      </c>
      <c r="B6965" s="63" t="s">
        <v>18640</v>
      </c>
    </row>
    <row r="6966" spans="1:2" x14ac:dyDescent="0.25">
      <c r="A6966" s="62">
        <v>41103413</v>
      </c>
      <c r="B6966" s="63" t="s">
        <v>8790</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7273</v>
      </c>
    </row>
    <row r="6975" spans="1:2" x14ac:dyDescent="0.25">
      <c r="A6975" s="62">
        <v>41103509</v>
      </c>
      <c r="B6975" s="63" t="s">
        <v>6327</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11255</v>
      </c>
    </row>
    <row r="6982" spans="1:2" x14ac:dyDescent="0.25">
      <c r="A6982" s="62">
        <v>41103703</v>
      </c>
      <c r="B6982" s="63" t="s">
        <v>4989</v>
      </c>
    </row>
    <row r="6983" spans="1:2" x14ac:dyDescent="0.25">
      <c r="A6983" s="62">
        <v>41103704</v>
      </c>
      <c r="B6983" s="63" t="s">
        <v>15592</v>
      </c>
    </row>
    <row r="6984" spans="1:2" x14ac:dyDescent="0.25">
      <c r="A6984" s="62">
        <v>41103705</v>
      </c>
      <c r="B6984" s="63" t="s">
        <v>16388</v>
      </c>
    </row>
    <row r="6985" spans="1:2" x14ac:dyDescent="0.25">
      <c r="A6985" s="62">
        <v>41103706</v>
      </c>
      <c r="B6985" s="63" t="s">
        <v>7210</v>
      </c>
    </row>
    <row r="6986" spans="1:2" x14ac:dyDescent="0.25">
      <c r="A6986" s="62">
        <v>41103707</v>
      </c>
      <c r="B6986" s="63" t="s">
        <v>12597</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12492</v>
      </c>
    </row>
    <row r="6991" spans="1:2" x14ac:dyDescent="0.25">
      <c r="A6991" s="62">
        <v>41103712</v>
      </c>
      <c r="B6991" s="63" t="s">
        <v>8052</v>
      </c>
    </row>
    <row r="6992" spans="1:2" x14ac:dyDescent="0.25">
      <c r="A6992" s="62">
        <v>41103713</v>
      </c>
      <c r="B6992" s="63" t="s">
        <v>14272</v>
      </c>
    </row>
    <row r="6993" spans="1:2" x14ac:dyDescent="0.25">
      <c r="A6993" s="62">
        <v>41103714</v>
      </c>
      <c r="B6993" s="63" t="s">
        <v>11325</v>
      </c>
    </row>
    <row r="6994" spans="1:2" x14ac:dyDescent="0.25">
      <c r="A6994" s="62">
        <v>41103715</v>
      </c>
      <c r="B6994" s="63" t="s">
        <v>10400</v>
      </c>
    </row>
    <row r="6995" spans="1:2" x14ac:dyDescent="0.25">
      <c r="A6995" s="62">
        <v>41103801</v>
      </c>
      <c r="B6995" s="63" t="s">
        <v>7423</v>
      </c>
    </row>
    <row r="6996" spans="1:2" x14ac:dyDescent="0.25">
      <c r="A6996" s="62">
        <v>41103802</v>
      </c>
      <c r="B6996" s="63" t="s">
        <v>3711</v>
      </c>
    </row>
    <row r="6997" spans="1:2" x14ac:dyDescent="0.25">
      <c r="A6997" s="62">
        <v>41103803</v>
      </c>
      <c r="B6997" s="63" t="s">
        <v>8865</v>
      </c>
    </row>
    <row r="6998" spans="1:2" x14ac:dyDescent="0.25">
      <c r="A6998" s="62">
        <v>41103804</v>
      </c>
      <c r="B6998" s="63" t="s">
        <v>16533</v>
      </c>
    </row>
    <row r="6999" spans="1:2" x14ac:dyDescent="0.25">
      <c r="A6999" s="62">
        <v>41103805</v>
      </c>
      <c r="B6999" s="63" t="s">
        <v>3605</v>
      </c>
    </row>
    <row r="7000" spans="1:2" x14ac:dyDescent="0.25">
      <c r="A7000" s="62">
        <v>41103806</v>
      </c>
      <c r="B7000" s="63" t="s">
        <v>7730</v>
      </c>
    </row>
    <row r="7001" spans="1:2" x14ac:dyDescent="0.25">
      <c r="A7001" s="62">
        <v>41103807</v>
      </c>
      <c r="B7001" s="63" t="s">
        <v>3063</v>
      </c>
    </row>
    <row r="7002" spans="1:2" x14ac:dyDescent="0.25">
      <c r="A7002" s="62">
        <v>41103808</v>
      </c>
      <c r="B7002" s="63" t="s">
        <v>12792</v>
      </c>
    </row>
    <row r="7003" spans="1:2" x14ac:dyDescent="0.25">
      <c r="A7003" s="62">
        <v>41103809</v>
      </c>
      <c r="B7003" s="63" t="s">
        <v>16122</v>
      </c>
    </row>
    <row r="7004" spans="1:2" x14ac:dyDescent="0.25">
      <c r="A7004" s="62">
        <v>41103810</v>
      </c>
      <c r="B7004" s="63" t="s">
        <v>11249</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12221</v>
      </c>
    </row>
    <row r="7012" spans="1:2" x14ac:dyDescent="0.25">
      <c r="A7012" s="62">
        <v>41103902</v>
      </c>
      <c r="B7012" s="63" t="s">
        <v>7067</v>
      </c>
    </row>
    <row r="7013" spans="1:2" x14ac:dyDescent="0.25">
      <c r="A7013" s="62">
        <v>41103903</v>
      </c>
      <c r="B7013" s="63" t="s">
        <v>3446</v>
      </c>
    </row>
    <row r="7014" spans="1:2" x14ac:dyDescent="0.25">
      <c r="A7014" s="62">
        <v>41103904</v>
      </c>
      <c r="B7014" s="63" t="s">
        <v>16044</v>
      </c>
    </row>
    <row r="7015" spans="1:2" x14ac:dyDescent="0.25">
      <c r="A7015" s="62">
        <v>41103905</v>
      </c>
      <c r="B7015" s="63" t="s">
        <v>6458</v>
      </c>
    </row>
    <row r="7016" spans="1:2" x14ac:dyDescent="0.25">
      <c r="A7016" s="62">
        <v>41103906</v>
      </c>
      <c r="B7016" s="63" t="s">
        <v>10960</v>
      </c>
    </row>
    <row r="7017" spans="1:2" x14ac:dyDescent="0.25">
      <c r="A7017" s="62">
        <v>41103907</v>
      </c>
      <c r="B7017" s="63" t="s">
        <v>6398</v>
      </c>
    </row>
    <row r="7018" spans="1:2" x14ac:dyDescent="0.25">
      <c r="A7018" s="62">
        <v>41103908</v>
      </c>
      <c r="B7018" s="63" t="s">
        <v>10308</v>
      </c>
    </row>
    <row r="7019" spans="1:2" x14ac:dyDescent="0.25">
      <c r="A7019" s="62">
        <v>41103909</v>
      </c>
      <c r="B7019" s="63" t="s">
        <v>8070</v>
      </c>
    </row>
    <row r="7020" spans="1:2" x14ac:dyDescent="0.25">
      <c r="A7020" s="62">
        <v>41103910</v>
      </c>
      <c r="B7020" s="63" t="s">
        <v>8491</v>
      </c>
    </row>
    <row r="7021" spans="1:2" x14ac:dyDescent="0.25">
      <c r="A7021" s="62">
        <v>41103911</v>
      </c>
      <c r="B7021" s="63" t="s">
        <v>4268</v>
      </c>
    </row>
    <row r="7022" spans="1:2" x14ac:dyDescent="0.25">
      <c r="A7022" s="62">
        <v>41103912</v>
      </c>
      <c r="B7022" s="63" t="s">
        <v>18593</v>
      </c>
    </row>
    <row r="7023" spans="1:2" x14ac:dyDescent="0.25">
      <c r="A7023" s="62">
        <v>41103913</v>
      </c>
      <c r="B7023" s="63" t="s">
        <v>7301</v>
      </c>
    </row>
    <row r="7024" spans="1:2" x14ac:dyDescent="0.25">
      <c r="A7024" s="62">
        <v>41104001</v>
      </c>
      <c r="B7024" s="63" t="s">
        <v>10644</v>
      </c>
    </row>
    <row r="7025" spans="1:2" x14ac:dyDescent="0.25">
      <c r="A7025" s="62">
        <v>41104002</v>
      </c>
      <c r="B7025" s="63" t="s">
        <v>15273</v>
      </c>
    </row>
    <row r="7026" spans="1:2" x14ac:dyDescent="0.25">
      <c r="A7026" s="62">
        <v>41104003</v>
      </c>
      <c r="B7026" s="63" t="s">
        <v>6385</v>
      </c>
    </row>
    <row r="7027" spans="1:2" x14ac:dyDescent="0.25">
      <c r="A7027" s="62">
        <v>41104004</v>
      </c>
      <c r="B7027" s="63" t="s">
        <v>11481</v>
      </c>
    </row>
    <row r="7028" spans="1:2" x14ac:dyDescent="0.25">
      <c r="A7028" s="62">
        <v>41104005</v>
      </c>
      <c r="B7028" s="63" t="s">
        <v>4496</v>
      </c>
    </row>
    <row r="7029" spans="1:2" x14ac:dyDescent="0.25">
      <c r="A7029" s="62">
        <v>41104006</v>
      </c>
      <c r="B7029" s="63" t="s">
        <v>8739</v>
      </c>
    </row>
    <row r="7030" spans="1:2" x14ac:dyDescent="0.25">
      <c r="A7030" s="62">
        <v>41104007</v>
      </c>
      <c r="B7030" s="63" t="s">
        <v>13839</v>
      </c>
    </row>
    <row r="7031" spans="1:2" x14ac:dyDescent="0.25">
      <c r="A7031" s="62">
        <v>41104008</v>
      </c>
      <c r="B7031" s="63" t="s">
        <v>4254</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15826</v>
      </c>
    </row>
    <row r="7038" spans="1:2" x14ac:dyDescent="0.25">
      <c r="A7038" s="62">
        <v>41104015</v>
      </c>
      <c r="B7038" s="63" t="s">
        <v>13572</v>
      </c>
    </row>
    <row r="7039" spans="1:2" x14ac:dyDescent="0.25">
      <c r="A7039" s="62">
        <v>41104016</v>
      </c>
      <c r="B7039" s="63" t="s">
        <v>9445</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13204</v>
      </c>
    </row>
    <row r="7044" spans="1:2" x14ac:dyDescent="0.25">
      <c r="A7044" s="62">
        <v>41104101</v>
      </c>
      <c r="B7044" s="63" t="s">
        <v>11935</v>
      </c>
    </row>
    <row r="7045" spans="1:2" x14ac:dyDescent="0.25">
      <c r="A7045" s="62">
        <v>41104102</v>
      </c>
      <c r="B7045" s="63" t="s">
        <v>6739</v>
      </c>
    </row>
    <row r="7046" spans="1:2" x14ac:dyDescent="0.25">
      <c r="A7046" s="62">
        <v>41104103</v>
      </c>
      <c r="B7046" s="63" t="s">
        <v>14676</v>
      </c>
    </row>
    <row r="7047" spans="1:2" x14ac:dyDescent="0.25">
      <c r="A7047" s="62">
        <v>41104104</v>
      </c>
      <c r="B7047" s="63" t="s">
        <v>16459</v>
      </c>
    </row>
    <row r="7048" spans="1:2" x14ac:dyDescent="0.25">
      <c r="A7048" s="62">
        <v>41104105</v>
      </c>
      <c r="B7048" s="63" t="s">
        <v>4635</v>
      </c>
    </row>
    <row r="7049" spans="1:2" x14ac:dyDescent="0.25">
      <c r="A7049" s="62">
        <v>41104106</v>
      </c>
      <c r="B7049" s="63" t="s">
        <v>15900</v>
      </c>
    </row>
    <row r="7050" spans="1:2" x14ac:dyDescent="0.25">
      <c r="A7050" s="62">
        <v>41104107</v>
      </c>
      <c r="B7050" s="63" t="s">
        <v>11045</v>
      </c>
    </row>
    <row r="7051" spans="1:2" x14ac:dyDescent="0.25">
      <c r="A7051" s="62">
        <v>41104108</v>
      </c>
      <c r="B7051" s="63" t="s">
        <v>9411</v>
      </c>
    </row>
    <row r="7052" spans="1:2" x14ac:dyDescent="0.25">
      <c r="A7052" s="62">
        <v>41104109</v>
      </c>
      <c r="B7052" s="63" t="s">
        <v>4036</v>
      </c>
    </row>
    <row r="7053" spans="1:2" x14ac:dyDescent="0.25">
      <c r="A7053" s="62">
        <v>41104110</v>
      </c>
      <c r="B7053" s="63" t="s">
        <v>17274</v>
      </c>
    </row>
    <row r="7054" spans="1:2" x14ac:dyDescent="0.25">
      <c r="A7054" s="62">
        <v>41104111</v>
      </c>
      <c r="B7054" s="63" t="s">
        <v>1242</v>
      </c>
    </row>
    <row r="7055" spans="1:2" x14ac:dyDescent="0.25">
      <c r="A7055" s="62">
        <v>41104112</v>
      </c>
      <c r="B7055" s="63" t="s">
        <v>4816</v>
      </c>
    </row>
    <row r="7056" spans="1:2" x14ac:dyDescent="0.25">
      <c r="A7056" s="62">
        <v>41104114</v>
      </c>
      <c r="B7056" s="63" t="s">
        <v>10271</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17769</v>
      </c>
    </row>
    <row r="7067" spans="1:2" x14ac:dyDescent="0.25">
      <c r="A7067" s="62">
        <v>41104201</v>
      </c>
      <c r="B7067" s="63" t="s">
        <v>17488</v>
      </c>
    </row>
    <row r="7068" spans="1:2" x14ac:dyDescent="0.25">
      <c r="A7068" s="62">
        <v>41104202</v>
      </c>
      <c r="B7068" s="63" t="s">
        <v>11929</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18346</v>
      </c>
    </row>
    <row r="7075" spans="1:2" x14ac:dyDescent="0.25">
      <c r="A7075" s="62">
        <v>41104209</v>
      </c>
      <c r="B7075" s="63" t="s">
        <v>8633</v>
      </c>
    </row>
    <row r="7076" spans="1:2" x14ac:dyDescent="0.25">
      <c r="A7076" s="62">
        <v>41104210</v>
      </c>
      <c r="B7076" s="63" t="s">
        <v>6725</v>
      </c>
    </row>
    <row r="7077" spans="1:2" x14ac:dyDescent="0.25">
      <c r="A7077" s="62">
        <v>41104211</v>
      </c>
      <c r="B7077" s="63" t="s">
        <v>4133</v>
      </c>
    </row>
    <row r="7078" spans="1:2" x14ac:dyDescent="0.25">
      <c r="A7078" s="62">
        <v>41104212</v>
      </c>
      <c r="B7078" s="63" t="s">
        <v>11664</v>
      </c>
    </row>
    <row r="7079" spans="1:2" x14ac:dyDescent="0.25">
      <c r="A7079" s="62">
        <v>41104301</v>
      </c>
      <c r="B7079" s="63" t="s">
        <v>259</v>
      </c>
    </row>
    <row r="7080" spans="1:2" x14ac:dyDescent="0.25">
      <c r="A7080" s="62">
        <v>41104302</v>
      </c>
      <c r="B7080" s="63" t="s">
        <v>16196</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8300</v>
      </c>
    </row>
    <row r="7087" spans="1:2" x14ac:dyDescent="0.25">
      <c r="A7087" s="62">
        <v>41104401</v>
      </c>
      <c r="B7087" s="63" t="s">
        <v>9174</v>
      </c>
    </row>
    <row r="7088" spans="1:2" x14ac:dyDescent="0.25">
      <c r="A7088" s="62">
        <v>41104402</v>
      </c>
      <c r="B7088" s="63" t="s">
        <v>783</v>
      </c>
    </row>
    <row r="7089" spans="1:2" x14ac:dyDescent="0.25">
      <c r="A7089" s="62">
        <v>41104403</v>
      </c>
      <c r="B7089" s="63" t="s">
        <v>11918</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12923</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7655</v>
      </c>
    </row>
    <row r="7099" spans="1:2" x14ac:dyDescent="0.25">
      <c r="A7099" s="62">
        <v>41104413</v>
      </c>
      <c r="B7099" s="63" t="s">
        <v>4253</v>
      </c>
    </row>
    <row r="7100" spans="1:2" x14ac:dyDescent="0.25">
      <c r="A7100" s="62">
        <v>41104414</v>
      </c>
      <c r="B7100" s="63" t="s">
        <v>5366</v>
      </c>
    </row>
    <row r="7101" spans="1:2" x14ac:dyDescent="0.25">
      <c r="A7101" s="62">
        <v>41104415</v>
      </c>
      <c r="B7101" s="63" t="s">
        <v>14195</v>
      </c>
    </row>
    <row r="7102" spans="1:2" x14ac:dyDescent="0.25">
      <c r="A7102" s="62">
        <v>41104416</v>
      </c>
      <c r="B7102" s="63" t="s">
        <v>4125</v>
      </c>
    </row>
    <row r="7103" spans="1:2" x14ac:dyDescent="0.25">
      <c r="A7103" s="62">
        <v>41104417</v>
      </c>
      <c r="B7103" s="63" t="s">
        <v>8953</v>
      </c>
    </row>
    <row r="7104" spans="1:2" x14ac:dyDescent="0.25">
      <c r="A7104" s="62">
        <v>41104418</v>
      </c>
      <c r="B7104" s="63" t="s">
        <v>6682</v>
      </c>
    </row>
    <row r="7105" spans="1:2" x14ac:dyDescent="0.25">
      <c r="A7105" s="62">
        <v>41104419</v>
      </c>
      <c r="B7105" s="63" t="s">
        <v>16425</v>
      </c>
    </row>
    <row r="7106" spans="1:2" x14ac:dyDescent="0.25">
      <c r="A7106" s="62">
        <v>41104420</v>
      </c>
      <c r="B7106" s="63" t="s">
        <v>13200</v>
      </c>
    </row>
    <row r="7107" spans="1:2" x14ac:dyDescent="0.25">
      <c r="A7107" s="62">
        <v>41104421</v>
      </c>
      <c r="B7107" s="63" t="s">
        <v>10876</v>
      </c>
    </row>
    <row r="7108" spans="1:2" x14ac:dyDescent="0.25">
      <c r="A7108" s="62">
        <v>41104422</v>
      </c>
      <c r="B7108" s="63" t="s">
        <v>15334</v>
      </c>
    </row>
    <row r="7109" spans="1:2" x14ac:dyDescent="0.25">
      <c r="A7109" s="62">
        <v>41104423</v>
      </c>
      <c r="B7109" s="63" t="s">
        <v>12046</v>
      </c>
    </row>
    <row r="7110" spans="1:2" x14ac:dyDescent="0.25">
      <c r="A7110" s="62">
        <v>41104424</v>
      </c>
      <c r="B7110" s="63" t="s">
        <v>8208</v>
      </c>
    </row>
    <row r="7111" spans="1:2" x14ac:dyDescent="0.25">
      <c r="A7111" s="62">
        <v>41104501</v>
      </c>
      <c r="B7111" s="63" t="s">
        <v>17799</v>
      </c>
    </row>
    <row r="7112" spans="1:2" x14ac:dyDescent="0.25">
      <c r="A7112" s="62">
        <v>41104502</v>
      </c>
      <c r="B7112" s="63" t="s">
        <v>31</v>
      </c>
    </row>
    <row r="7113" spans="1:2" x14ac:dyDescent="0.25">
      <c r="A7113" s="62">
        <v>41104503</v>
      </c>
      <c r="B7113" s="63" t="s">
        <v>8408</v>
      </c>
    </row>
    <row r="7114" spans="1:2" x14ac:dyDescent="0.25">
      <c r="A7114" s="62">
        <v>41104504</v>
      </c>
      <c r="B7114" s="63" t="s">
        <v>11473</v>
      </c>
    </row>
    <row r="7115" spans="1:2" x14ac:dyDescent="0.25">
      <c r="A7115" s="62">
        <v>41104505</v>
      </c>
      <c r="B7115" s="63" t="s">
        <v>11191</v>
      </c>
    </row>
    <row r="7116" spans="1:2" x14ac:dyDescent="0.25">
      <c r="A7116" s="62">
        <v>41104506</v>
      </c>
      <c r="B7116" s="63" t="s">
        <v>5661</v>
      </c>
    </row>
    <row r="7117" spans="1:2" x14ac:dyDescent="0.25">
      <c r="A7117" s="62">
        <v>41104507</v>
      </c>
      <c r="B7117" s="63" t="s">
        <v>9126</v>
      </c>
    </row>
    <row r="7118" spans="1:2" x14ac:dyDescent="0.25">
      <c r="A7118" s="62">
        <v>41104508</v>
      </c>
      <c r="B7118" s="63" t="s">
        <v>10971</v>
      </c>
    </row>
    <row r="7119" spans="1:2" x14ac:dyDescent="0.25">
      <c r="A7119" s="62">
        <v>41104509</v>
      </c>
      <c r="B7119" s="63" t="s">
        <v>9021</v>
      </c>
    </row>
    <row r="7120" spans="1:2" x14ac:dyDescent="0.25">
      <c r="A7120" s="62">
        <v>41104510</v>
      </c>
      <c r="B7120" s="63" t="s">
        <v>1748</v>
      </c>
    </row>
    <row r="7121" spans="1:2" x14ac:dyDescent="0.25">
      <c r="A7121" s="62">
        <v>41104511</v>
      </c>
      <c r="B7121" s="63" t="s">
        <v>10953</v>
      </c>
    </row>
    <row r="7122" spans="1:2" x14ac:dyDescent="0.25">
      <c r="A7122" s="62">
        <v>41104512</v>
      </c>
      <c r="B7122" s="63" t="s">
        <v>15533</v>
      </c>
    </row>
    <row r="7123" spans="1:2" x14ac:dyDescent="0.25">
      <c r="A7123" s="62">
        <v>41104601</v>
      </c>
      <c r="B7123" s="63" t="s">
        <v>11457</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5144</v>
      </c>
    </row>
    <row r="7129" spans="1:2" x14ac:dyDescent="0.25">
      <c r="A7129" s="62">
        <v>41104607</v>
      </c>
      <c r="B7129" s="63" t="s">
        <v>6307</v>
      </c>
    </row>
    <row r="7130" spans="1:2" x14ac:dyDescent="0.25">
      <c r="A7130" s="62">
        <v>41104608</v>
      </c>
      <c r="B7130" s="63" t="s">
        <v>11706</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9944</v>
      </c>
    </row>
    <row r="7135" spans="1:2" x14ac:dyDescent="0.25">
      <c r="A7135" s="62">
        <v>41104701</v>
      </c>
      <c r="B7135" s="63" t="s">
        <v>13202</v>
      </c>
    </row>
    <row r="7136" spans="1:2" x14ac:dyDescent="0.25">
      <c r="A7136" s="62">
        <v>41104702</v>
      </c>
      <c r="B7136" s="63" t="s">
        <v>10077</v>
      </c>
    </row>
    <row r="7137" spans="1:2" x14ac:dyDescent="0.25">
      <c r="A7137" s="62">
        <v>41104703</v>
      </c>
      <c r="B7137" s="63" t="s">
        <v>13866</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11999</v>
      </c>
    </row>
    <row r="7142" spans="1:2" x14ac:dyDescent="0.25">
      <c r="A7142" s="62">
        <v>41104804</v>
      </c>
      <c r="B7142" s="63" t="s">
        <v>8495</v>
      </c>
    </row>
    <row r="7143" spans="1:2" x14ac:dyDescent="0.25">
      <c r="A7143" s="62">
        <v>41104805</v>
      </c>
      <c r="B7143" s="63" t="s">
        <v>14894</v>
      </c>
    </row>
    <row r="7144" spans="1:2" x14ac:dyDescent="0.25">
      <c r="A7144" s="62">
        <v>41104806</v>
      </c>
      <c r="B7144" s="63" t="s">
        <v>9394</v>
      </c>
    </row>
    <row r="7145" spans="1:2" x14ac:dyDescent="0.25">
      <c r="A7145" s="62">
        <v>41104807</v>
      </c>
      <c r="B7145" s="63" t="s">
        <v>272</v>
      </c>
    </row>
    <row r="7146" spans="1:2" x14ac:dyDescent="0.25">
      <c r="A7146" s="62">
        <v>41104808</v>
      </c>
      <c r="B7146" s="63" t="s">
        <v>11385</v>
      </c>
    </row>
    <row r="7147" spans="1:2" x14ac:dyDescent="0.25">
      <c r="A7147" s="62">
        <v>41104809</v>
      </c>
      <c r="B7147" s="63" t="s">
        <v>6423</v>
      </c>
    </row>
    <row r="7148" spans="1:2" x14ac:dyDescent="0.25">
      <c r="A7148" s="62">
        <v>41104810</v>
      </c>
      <c r="B7148" s="63" t="s">
        <v>12531</v>
      </c>
    </row>
    <row r="7149" spans="1:2" x14ac:dyDescent="0.25">
      <c r="A7149" s="62">
        <v>41104811</v>
      </c>
      <c r="B7149" s="63" t="s">
        <v>5024</v>
      </c>
    </row>
    <row r="7150" spans="1:2" x14ac:dyDescent="0.25">
      <c r="A7150" s="62">
        <v>41104812</v>
      </c>
      <c r="B7150" s="63" t="s">
        <v>7156</v>
      </c>
    </row>
    <row r="7151" spans="1:2" x14ac:dyDescent="0.25">
      <c r="A7151" s="62">
        <v>41104813</v>
      </c>
      <c r="B7151" s="63" t="s">
        <v>18326</v>
      </c>
    </row>
    <row r="7152" spans="1:2" x14ac:dyDescent="0.25">
      <c r="A7152" s="62">
        <v>41104814</v>
      </c>
      <c r="B7152" s="63" t="s">
        <v>3866</v>
      </c>
    </row>
    <row r="7153" spans="1:2" x14ac:dyDescent="0.25">
      <c r="A7153" s="62">
        <v>41104815</v>
      </c>
      <c r="B7153" s="63" t="s">
        <v>1465</v>
      </c>
    </row>
    <row r="7154" spans="1:2" x14ac:dyDescent="0.25">
      <c r="A7154" s="62">
        <v>41104816</v>
      </c>
      <c r="B7154" s="63" t="s">
        <v>6571</v>
      </c>
    </row>
    <row r="7155" spans="1:2" x14ac:dyDescent="0.25">
      <c r="A7155" s="62">
        <v>41104817</v>
      </c>
      <c r="B7155" s="63" t="s">
        <v>10089</v>
      </c>
    </row>
    <row r="7156" spans="1:2" x14ac:dyDescent="0.25">
      <c r="A7156" s="62">
        <v>41104901</v>
      </c>
      <c r="B7156" s="63" t="s">
        <v>10187</v>
      </c>
    </row>
    <row r="7157" spans="1:2" x14ac:dyDescent="0.25">
      <c r="A7157" s="62">
        <v>41104902</v>
      </c>
      <c r="B7157" s="63" t="s">
        <v>17633</v>
      </c>
    </row>
    <row r="7158" spans="1:2" x14ac:dyDescent="0.25">
      <c r="A7158" s="62">
        <v>41104903</v>
      </c>
      <c r="B7158" s="63" t="s">
        <v>2294</v>
      </c>
    </row>
    <row r="7159" spans="1:2" x14ac:dyDescent="0.25">
      <c r="A7159" s="62">
        <v>41104904</v>
      </c>
      <c r="B7159" s="63" t="s">
        <v>10858</v>
      </c>
    </row>
    <row r="7160" spans="1:2" x14ac:dyDescent="0.25">
      <c r="A7160" s="62">
        <v>41104905</v>
      </c>
      <c r="B7160" s="63" t="s">
        <v>9253</v>
      </c>
    </row>
    <row r="7161" spans="1:2" x14ac:dyDescent="0.25">
      <c r="A7161" s="62">
        <v>41104906</v>
      </c>
      <c r="B7161" s="63" t="s">
        <v>6585</v>
      </c>
    </row>
    <row r="7162" spans="1:2" x14ac:dyDescent="0.25">
      <c r="A7162" s="62">
        <v>41104907</v>
      </c>
      <c r="B7162" s="63" t="s">
        <v>4636</v>
      </c>
    </row>
    <row r="7163" spans="1:2" x14ac:dyDescent="0.25">
      <c r="A7163" s="62">
        <v>41104908</v>
      </c>
      <c r="B7163" s="63" t="s">
        <v>3042</v>
      </c>
    </row>
    <row r="7164" spans="1:2" x14ac:dyDescent="0.25">
      <c r="A7164" s="62">
        <v>41104909</v>
      </c>
      <c r="B7164" s="63" t="s">
        <v>7192</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10726</v>
      </c>
    </row>
    <row r="7171" spans="1:2" x14ac:dyDescent="0.25">
      <c r="A7171" s="62">
        <v>41104916</v>
      </c>
      <c r="B7171" s="63" t="s">
        <v>7281</v>
      </c>
    </row>
    <row r="7172" spans="1:2" x14ac:dyDescent="0.25">
      <c r="A7172" s="62">
        <v>41104917</v>
      </c>
      <c r="B7172" s="63" t="s">
        <v>10260</v>
      </c>
    </row>
    <row r="7173" spans="1:2" x14ac:dyDescent="0.25">
      <c r="A7173" s="62">
        <v>41104918</v>
      </c>
      <c r="B7173" s="63" t="s">
        <v>2966</v>
      </c>
    </row>
    <row r="7174" spans="1:2" x14ac:dyDescent="0.25">
      <c r="A7174" s="62">
        <v>41104919</v>
      </c>
      <c r="B7174" s="63" t="s">
        <v>16017</v>
      </c>
    </row>
    <row r="7175" spans="1:2" x14ac:dyDescent="0.25">
      <c r="A7175" s="62">
        <v>41104920</v>
      </c>
      <c r="B7175" s="63" t="s">
        <v>6654</v>
      </c>
    </row>
    <row r="7176" spans="1:2" x14ac:dyDescent="0.25">
      <c r="A7176" s="62">
        <v>41104921</v>
      </c>
      <c r="B7176" s="63" t="s">
        <v>8801</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7216</v>
      </c>
    </row>
    <row r="7187" spans="1:2" x14ac:dyDescent="0.25">
      <c r="A7187" s="62">
        <v>41105003</v>
      </c>
      <c r="B7187" s="63" t="s">
        <v>15244</v>
      </c>
    </row>
    <row r="7188" spans="1:2" x14ac:dyDescent="0.25">
      <c r="A7188" s="62">
        <v>41105101</v>
      </c>
      <c r="B7188" s="63" t="s">
        <v>11540</v>
      </c>
    </row>
    <row r="7189" spans="1:2" x14ac:dyDescent="0.25">
      <c r="A7189" s="62">
        <v>41105102</v>
      </c>
      <c r="B7189" s="63" t="s">
        <v>929</v>
      </c>
    </row>
    <row r="7190" spans="1:2" x14ac:dyDescent="0.25">
      <c r="A7190" s="62">
        <v>41105103</v>
      </c>
      <c r="B7190" s="63" t="s">
        <v>17644</v>
      </c>
    </row>
    <row r="7191" spans="1:2" x14ac:dyDescent="0.25">
      <c r="A7191" s="62">
        <v>41105104</v>
      </c>
      <c r="B7191" s="63" t="s">
        <v>3836</v>
      </c>
    </row>
    <row r="7192" spans="1:2" x14ac:dyDescent="0.25">
      <c r="A7192" s="62">
        <v>41105105</v>
      </c>
      <c r="B7192" s="63" t="s">
        <v>15408</v>
      </c>
    </row>
    <row r="7193" spans="1:2" x14ac:dyDescent="0.25">
      <c r="A7193" s="62">
        <v>41105106</v>
      </c>
      <c r="B7193" s="63" t="s">
        <v>12141</v>
      </c>
    </row>
    <row r="7194" spans="1:2" x14ac:dyDescent="0.25">
      <c r="A7194" s="62">
        <v>41105107</v>
      </c>
      <c r="B7194" s="63" t="s">
        <v>15054</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9947</v>
      </c>
    </row>
    <row r="7199" spans="1:2" x14ac:dyDescent="0.25">
      <c r="A7199" s="62">
        <v>41105203</v>
      </c>
      <c r="B7199" s="63" t="s">
        <v>3117</v>
      </c>
    </row>
    <row r="7200" spans="1:2" x14ac:dyDescent="0.25">
      <c r="A7200" s="62">
        <v>41105204</v>
      </c>
      <c r="B7200" s="63" t="s">
        <v>17518</v>
      </c>
    </row>
    <row r="7201" spans="1:2" x14ac:dyDescent="0.25">
      <c r="A7201" s="62">
        <v>41105205</v>
      </c>
      <c r="B7201" s="63" t="s">
        <v>4921</v>
      </c>
    </row>
    <row r="7202" spans="1:2" x14ac:dyDescent="0.25">
      <c r="A7202" s="62">
        <v>41105301</v>
      </c>
      <c r="B7202" s="63" t="s">
        <v>11142</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14811</v>
      </c>
    </row>
    <row r="7211" spans="1:2" x14ac:dyDescent="0.25">
      <c r="A7211" s="62">
        <v>41105311</v>
      </c>
      <c r="B7211" s="63" t="s">
        <v>12943</v>
      </c>
    </row>
    <row r="7212" spans="1:2" x14ac:dyDescent="0.25">
      <c r="A7212" s="62">
        <v>41105312</v>
      </c>
      <c r="B7212" s="63" t="s">
        <v>5158</v>
      </c>
    </row>
    <row r="7213" spans="1:2" x14ac:dyDescent="0.25">
      <c r="A7213" s="62">
        <v>41105313</v>
      </c>
      <c r="B7213" s="63" t="s">
        <v>3221</v>
      </c>
    </row>
    <row r="7214" spans="1:2" x14ac:dyDescent="0.25">
      <c r="A7214" s="62">
        <v>41105314</v>
      </c>
      <c r="B7214" s="63" t="s">
        <v>13913</v>
      </c>
    </row>
    <row r="7215" spans="1:2" x14ac:dyDescent="0.25">
      <c r="A7215" s="62">
        <v>41105315</v>
      </c>
      <c r="B7215" s="63" t="s">
        <v>8069</v>
      </c>
    </row>
    <row r="7216" spans="1:2" x14ac:dyDescent="0.25">
      <c r="A7216" s="62">
        <v>41105316</v>
      </c>
      <c r="B7216" s="63" t="s">
        <v>15920</v>
      </c>
    </row>
    <row r="7217" spans="1:2" x14ac:dyDescent="0.25">
      <c r="A7217" s="62">
        <v>41105317</v>
      </c>
      <c r="B7217" s="63" t="s">
        <v>5273</v>
      </c>
    </row>
    <row r="7218" spans="1:2" x14ac:dyDescent="0.25">
      <c r="A7218" s="62">
        <v>41105318</v>
      </c>
      <c r="B7218" s="63" t="s">
        <v>16419</v>
      </c>
    </row>
    <row r="7219" spans="1:2" x14ac:dyDescent="0.25">
      <c r="A7219" s="62">
        <v>41105319</v>
      </c>
      <c r="B7219" s="63" t="s">
        <v>16456</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3502</v>
      </c>
    </row>
    <row r="7225" spans="1:2" x14ac:dyDescent="0.25">
      <c r="A7225" s="62">
        <v>41105325</v>
      </c>
      <c r="B7225" s="63" t="s">
        <v>289</v>
      </c>
    </row>
    <row r="7226" spans="1:2" x14ac:dyDescent="0.25">
      <c r="A7226" s="62">
        <v>41105326</v>
      </c>
      <c r="B7226" s="63" t="s">
        <v>11169</v>
      </c>
    </row>
    <row r="7227" spans="1:2" x14ac:dyDescent="0.25">
      <c r="A7227" s="62">
        <v>41105327</v>
      </c>
      <c r="B7227" s="63" t="s">
        <v>4415</v>
      </c>
    </row>
    <row r="7228" spans="1:2" x14ac:dyDescent="0.25">
      <c r="A7228" s="62">
        <v>41105328</v>
      </c>
      <c r="B7228" s="63" t="s">
        <v>12180</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11629</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12082</v>
      </c>
    </row>
    <row r="7237" spans="1:2" x14ac:dyDescent="0.25">
      <c r="A7237" s="62">
        <v>41105337</v>
      </c>
      <c r="B7237" s="63" t="s">
        <v>6586</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5539</v>
      </c>
    </row>
    <row r="7242" spans="1:2" x14ac:dyDescent="0.25">
      <c r="A7242" s="62">
        <v>41105503</v>
      </c>
      <c r="B7242" s="63" t="s">
        <v>10025</v>
      </c>
    </row>
    <row r="7243" spans="1:2" x14ac:dyDescent="0.25">
      <c r="A7243" s="62">
        <v>41105504</v>
      </c>
      <c r="B7243" s="63" t="s">
        <v>8777</v>
      </c>
    </row>
    <row r="7244" spans="1:2" x14ac:dyDescent="0.25">
      <c r="A7244" s="62">
        <v>41105505</v>
      </c>
      <c r="B7244" s="63" t="s">
        <v>16095</v>
      </c>
    </row>
    <row r="7245" spans="1:2" x14ac:dyDescent="0.25">
      <c r="A7245" s="62">
        <v>41105506</v>
      </c>
      <c r="B7245" s="63" t="s">
        <v>11622</v>
      </c>
    </row>
    <row r="7246" spans="1:2" x14ac:dyDescent="0.25">
      <c r="A7246" s="62">
        <v>41105507</v>
      </c>
      <c r="B7246" s="63" t="s">
        <v>1860</v>
      </c>
    </row>
    <row r="7247" spans="1:2" x14ac:dyDescent="0.25">
      <c r="A7247" s="62">
        <v>41105508</v>
      </c>
      <c r="B7247" s="63" t="s">
        <v>10306</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11404</v>
      </c>
    </row>
    <row r="7253" spans="1:2" x14ac:dyDescent="0.25">
      <c r="A7253" s="62">
        <v>41105514</v>
      </c>
      <c r="B7253" s="63" t="s">
        <v>5798</v>
      </c>
    </row>
    <row r="7254" spans="1:2" x14ac:dyDescent="0.25">
      <c r="A7254" s="62">
        <v>41105515</v>
      </c>
      <c r="B7254" s="63" t="s">
        <v>7956</v>
      </c>
    </row>
    <row r="7255" spans="1:2" x14ac:dyDescent="0.25">
      <c r="A7255" s="62">
        <v>41105516</v>
      </c>
      <c r="B7255" s="63" t="s">
        <v>9665</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4833</v>
      </c>
    </row>
    <row r="7260" spans="1:2" x14ac:dyDescent="0.25">
      <c r="A7260" s="62">
        <v>41105601</v>
      </c>
      <c r="B7260" s="63" t="s">
        <v>16825</v>
      </c>
    </row>
    <row r="7261" spans="1:2" x14ac:dyDescent="0.25">
      <c r="A7261" s="62">
        <v>41105701</v>
      </c>
      <c r="B7261" s="63" t="s">
        <v>17482</v>
      </c>
    </row>
    <row r="7262" spans="1:2" x14ac:dyDescent="0.25">
      <c r="A7262" s="62">
        <v>41105801</v>
      </c>
      <c r="B7262" s="63" t="s">
        <v>5472</v>
      </c>
    </row>
    <row r="7263" spans="1:2" x14ac:dyDescent="0.25">
      <c r="A7263" s="62">
        <v>41105802</v>
      </c>
      <c r="B7263" s="63" t="s">
        <v>4364</v>
      </c>
    </row>
    <row r="7264" spans="1:2" x14ac:dyDescent="0.25">
      <c r="A7264" s="62">
        <v>41105803</v>
      </c>
      <c r="B7264" s="63" t="s">
        <v>11888</v>
      </c>
    </row>
    <row r="7265" spans="1:2" x14ac:dyDescent="0.25">
      <c r="A7265" s="62">
        <v>41105804</v>
      </c>
      <c r="B7265" s="63" t="s">
        <v>8476</v>
      </c>
    </row>
    <row r="7266" spans="1:2" x14ac:dyDescent="0.25">
      <c r="A7266" s="62">
        <v>41105901</v>
      </c>
      <c r="B7266" s="63" t="s">
        <v>438</v>
      </c>
    </row>
    <row r="7267" spans="1:2" x14ac:dyDescent="0.25">
      <c r="A7267" s="62">
        <v>41105902</v>
      </c>
      <c r="B7267" s="63" t="s">
        <v>12578</v>
      </c>
    </row>
    <row r="7268" spans="1:2" x14ac:dyDescent="0.25">
      <c r="A7268" s="62">
        <v>41105903</v>
      </c>
      <c r="B7268" s="63" t="s">
        <v>8004</v>
      </c>
    </row>
    <row r="7269" spans="1:2" x14ac:dyDescent="0.25">
      <c r="A7269" s="62">
        <v>41105904</v>
      </c>
      <c r="B7269" s="63" t="s">
        <v>3634</v>
      </c>
    </row>
    <row r="7270" spans="1:2" x14ac:dyDescent="0.25">
      <c r="A7270" s="62">
        <v>41105905</v>
      </c>
      <c r="B7270" s="63" t="s">
        <v>14840</v>
      </c>
    </row>
    <row r="7271" spans="1:2" x14ac:dyDescent="0.25">
      <c r="A7271" s="62">
        <v>41105906</v>
      </c>
      <c r="B7271" s="63" t="s">
        <v>9454</v>
      </c>
    </row>
    <row r="7272" spans="1:2" x14ac:dyDescent="0.25">
      <c r="A7272" s="62">
        <v>41105907</v>
      </c>
      <c r="B7272" s="63" t="s">
        <v>15359</v>
      </c>
    </row>
    <row r="7273" spans="1:2" x14ac:dyDescent="0.25">
      <c r="A7273" s="62">
        <v>41105908</v>
      </c>
      <c r="B7273" s="63" t="s">
        <v>952</v>
      </c>
    </row>
    <row r="7274" spans="1:2" x14ac:dyDescent="0.25">
      <c r="A7274" s="62">
        <v>41106001</v>
      </c>
      <c r="B7274" s="63" t="s">
        <v>4533</v>
      </c>
    </row>
    <row r="7275" spans="1:2" x14ac:dyDescent="0.25">
      <c r="A7275" s="62">
        <v>41106002</v>
      </c>
      <c r="B7275" s="63" t="s">
        <v>18255</v>
      </c>
    </row>
    <row r="7276" spans="1:2" x14ac:dyDescent="0.25">
      <c r="A7276" s="62">
        <v>41106003</v>
      </c>
      <c r="B7276" s="63" t="s">
        <v>15889</v>
      </c>
    </row>
    <row r="7277" spans="1:2" x14ac:dyDescent="0.25">
      <c r="A7277" s="62">
        <v>41106004</v>
      </c>
      <c r="B7277" s="63" t="s">
        <v>12737</v>
      </c>
    </row>
    <row r="7278" spans="1:2" x14ac:dyDescent="0.25">
      <c r="A7278" s="62">
        <v>41106005</v>
      </c>
      <c r="B7278" s="63" t="s">
        <v>8681</v>
      </c>
    </row>
    <row r="7279" spans="1:2" x14ac:dyDescent="0.25">
      <c r="A7279" s="62">
        <v>41106006</v>
      </c>
      <c r="B7279" s="63" t="s">
        <v>3950</v>
      </c>
    </row>
    <row r="7280" spans="1:2" x14ac:dyDescent="0.25">
      <c r="A7280" s="62">
        <v>41106101</v>
      </c>
      <c r="B7280" s="63" t="s">
        <v>15529</v>
      </c>
    </row>
    <row r="7281" spans="1:2" x14ac:dyDescent="0.25">
      <c r="A7281" s="62">
        <v>41106102</v>
      </c>
      <c r="B7281" s="63" t="s">
        <v>9307</v>
      </c>
    </row>
    <row r="7282" spans="1:2" x14ac:dyDescent="0.25">
      <c r="A7282" s="62">
        <v>41106103</v>
      </c>
      <c r="B7282" s="63" t="s">
        <v>14300</v>
      </c>
    </row>
    <row r="7283" spans="1:2" x14ac:dyDescent="0.25">
      <c r="A7283" s="62">
        <v>41106104</v>
      </c>
      <c r="B7283" s="63" t="s">
        <v>16520</v>
      </c>
    </row>
    <row r="7284" spans="1:2" x14ac:dyDescent="0.25">
      <c r="A7284" s="62">
        <v>41106201</v>
      </c>
      <c r="B7284" s="63" t="s">
        <v>8895</v>
      </c>
    </row>
    <row r="7285" spans="1:2" x14ac:dyDescent="0.25">
      <c r="A7285" s="62">
        <v>41106202</v>
      </c>
      <c r="B7285" s="63" t="s">
        <v>11854</v>
      </c>
    </row>
    <row r="7286" spans="1:2" x14ac:dyDescent="0.25">
      <c r="A7286" s="62">
        <v>41106203</v>
      </c>
      <c r="B7286" s="63" t="s">
        <v>6806</v>
      </c>
    </row>
    <row r="7287" spans="1:2" x14ac:dyDescent="0.25">
      <c r="A7287" s="62">
        <v>41106204</v>
      </c>
      <c r="B7287" s="63" t="s">
        <v>11296</v>
      </c>
    </row>
    <row r="7288" spans="1:2" x14ac:dyDescent="0.25">
      <c r="A7288" s="62">
        <v>41106205</v>
      </c>
      <c r="B7288" s="63" t="s">
        <v>10253</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18180</v>
      </c>
    </row>
    <row r="7294" spans="1:2" x14ac:dyDescent="0.25">
      <c r="A7294" s="62">
        <v>41106211</v>
      </c>
      <c r="B7294" s="63" t="s">
        <v>4309</v>
      </c>
    </row>
    <row r="7295" spans="1:2" x14ac:dyDescent="0.25">
      <c r="A7295" s="62">
        <v>41106212</v>
      </c>
      <c r="B7295" s="63" t="s">
        <v>4799</v>
      </c>
    </row>
    <row r="7296" spans="1:2" x14ac:dyDescent="0.25">
      <c r="A7296" s="62">
        <v>41106213</v>
      </c>
      <c r="B7296" s="63" t="s">
        <v>16410</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11543</v>
      </c>
    </row>
    <row r="7301" spans="1:2" x14ac:dyDescent="0.25">
      <c r="A7301" s="62">
        <v>41106218</v>
      </c>
      <c r="B7301" s="63" t="s">
        <v>2928</v>
      </c>
    </row>
    <row r="7302" spans="1:2" x14ac:dyDescent="0.25">
      <c r="A7302" s="62">
        <v>41106219</v>
      </c>
      <c r="B7302" s="63" t="s">
        <v>14997</v>
      </c>
    </row>
    <row r="7303" spans="1:2" x14ac:dyDescent="0.25">
      <c r="A7303" s="62">
        <v>41106220</v>
      </c>
      <c r="B7303" s="63" t="s">
        <v>16276</v>
      </c>
    </row>
    <row r="7304" spans="1:2" x14ac:dyDescent="0.25">
      <c r="A7304" s="62">
        <v>41106221</v>
      </c>
      <c r="B7304" s="63" t="s">
        <v>12954</v>
      </c>
    </row>
    <row r="7305" spans="1:2" x14ac:dyDescent="0.25">
      <c r="A7305" s="62">
        <v>41106222</v>
      </c>
      <c r="B7305" s="63" t="s">
        <v>4000</v>
      </c>
    </row>
    <row r="7306" spans="1:2" x14ac:dyDescent="0.25">
      <c r="A7306" s="62">
        <v>41106223</v>
      </c>
      <c r="B7306" s="63" t="s">
        <v>7244</v>
      </c>
    </row>
    <row r="7307" spans="1:2" x14ac:dyDescent="0.25">
      <c r="A7307" s="62">
        <v>41106301</v>
      </c>
      <c r="B7307" s="63" t="s">
        <v>12177</v>
      </c>
    </row>
    <row r="7308" spans="1:2" x14ac:dyDescent="0.25">
      <c r="A7308" s="62">
        <v>41106302</v>
      </c>
      <c r="B7308" s="63" t="s">
        <v>15241</v>
      </c>
    </row>
    <row r="7309" spans="1:2" x14ac:dyDescent="0.25">
      <c r="A7309" s="62">
        <v>41106303</v>
      </c>
      <c r="B7309" s="63" t="s">
        <v>6474</v>
      </c>
    </row>
    <row r="7310" spans="1:2" x14ac:dyDescent="0.25">
      <c r="A7310" s="62">
        <v>41106304</v>
      </c>
      <c r="B7310" s="63" t="s">
        <v>9292</v>
      </c>
    </row>
    <row r="7311" spans="1:2" x14ac:dyDescent="0.25">
      <c r="A7311" s="62">
        <v>41106305</v>
      </c>
      <c r="B7311" s="63" t="s">
        <v>7744</v>
      </c>
    </row>
    <row r="7312" spans="1:2" x14ac:dyDescent="0.25">
      <c r="A7312" s="62">
        <v>41106306</v>
      </c>
      <c r="B7312" s="63" t="s">
        <v>18471</v>
      </c>
    </row>
    <row r="7313" spans="1:2" x14ac:dyDescent="0.25">
      <c r="A7313" s="62">
        <v>41106307</v>
      </c>
      <c r="B7313" s="63" t="s">
        <v>12907</v>
      </c>
    </row>
    <row r="7314" spans="1:2" x14ac:dyDescent="0.25">
      <c r="A7314" s="62">
        <v>41106308</v>
      </c>
      <c r="B7314" s="63" t="s">
        <v>10968</v>
      </c>
    </row>
    <row r="7315" spans="1:2" x14ac:dyDescent="0.25">
      <c r="A7315" s="62">
        <v>41106309</v>
      </c>
      <c r="B7315" s="63" t="s">
        <v>2278</v>
      </c>
    </row>
    <row r="7316" spans="1:2" x14ac:dyDescent="0.25">
      <c r="A7316" s="62">
        <v>41106310</v>
      </c>
      <c r="B7316" s="63" t="s">
        <v>2594</v>
      </c>
    </row>
    <row r="7317" spans="1:2" x14ac:dyDescent="0.25">
      <c r="A7317" s="62">
        <v>41106311</v>
      </c>
      <c r="B7317" s="63" t="s">
        <v>14071</v>
      </c>
    </row>
    <row r="7318" spans="1:2" x14ac:dyDescent="0.25">
      <c r="A7318" s="62">
        <v>41106312</v>
      </c>
      <c r="B7318" s="63" t="s">
        <v>4069</v>
      </c>
    </row>
    <row r="7319" spans="1:2" x14ac:dyDescent="0.25">
      <c r="A7319" s="62">
        <v>41106313</v>
      </c>
      <c r="B7319" s="63" t="s">
        <v>12905</v>
      </c>
    </row>
    <row r="7320" spans="1:2" x14ac:dyDescent="0.25">
      <c r="A7320" s="62">
        <v>41106314</v>
      </c>
      <c r="B7320" s="63" t="s">
        <v>16648</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3816</v>
      </c>
    </row>
    <row r="7327" spans="1:2" x14ac:dyDescent="0.25">
      <c r="A7327" s="62">
        <v>41106504</v>
      </c>
      <c r="B7327" s="63" t="s">
        <v>845</v>
      </c>
    </row>
    <row r="7328" spans="1:2" x14ac:dyDescent="0.25">
      <c r="A7328" s="62">
        <v>41106505</v>
      </c>
      <c r="B7328" s="63" t="s">
        <v>14888</v>
      </c>
    </row>
    <row r="7329" spans="1:2" x14ac:dyDescent="0.25">
      <c r="A7329" s="62">
        <v>41106506</v>
      </c>
      <c r="B7329" s="63" t="s">
        <v>9190</v>
      </c>
    </row>
    <row r="7330" spans="1:2" x14ac:dyDescent="0.25">
      <c r="A7330" s="62">
        <v>41106507</v>
      </c>
      <c r="B7330" s="63" t="s">
        <v>16853</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12174</v>
      </c>
    </row>
    <row r="7335" spans="1:2" x14ac:dyDescent="0.25">
      <c r="A7335" s="62">
        <v>41106512</v>
      </c>
      <c r="B7335" s="63" t="s">
        <v>6935</v>
      </c>
    </row>
    <row r="7336" spans="1:2" x14ac:dyDescent="0.25">
      <c r="A7336" s="62">
        <v>41106513</v>
      </c>
      <c r="B7336" s="63" t="s">
        <v>9202</v>
      </c>
    </row>
    <row r="7337" spans="1:2" x14ac:dyDescent="0.25">
      <c r="A7337" s="62">
        <v>41106514</v>
      </c>
      <c r="B7337" s="63" t="s">
        <v>8325</v>
      </c>
    </row>
    <row r="7338" spans="1:2" x14ac:dyDescent="0.25">
      <c r="A7338" s="62">
        <v>41106515</v>
      </c>
      <c r="B7338" s="63" t="s">
        <v>18555</v>
      </c>
    </row>
    <row r="7339" spans="1:2" x14ac:dyDescent="0.25">
      <c r="A7339" s="62">
        <v>41106601</v>
      </c>
      <c r="B7339" s="63" t="s">
        <v>9007</v>
      </c>
    </row>
    <row r="7340" spans="1:2" x14ac:dyDescent="0.25">
      <c r="A7340" s="62">
        <v>41106602</v>
      </c>
      <c r="B7340" s="63" t="s">
        <v>8699</v>
      </c>
    </row>
    <row r="7341" spans="1:2" x14ac:dyDescent="0.25">
      <c r="A7341" s="62">
        <v>41106603</v>
      </c>
      <c r="B7341" s="63" t="s">
        <v>11022</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5337</v>
      </c>
    </row>
    <row r="7352" spans="1:2" x14ac:dyDescent="0.25">
      <c r="A7352" s="62">
        <v>41106614</v>
      </c>
      <c r="B7352" s="63" t="s">
        <v>9325</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16544</v>
      </c>
    </row>
    <row r="7359" spans="1:2" x14ac:dyDescent="0.25">
      <c r="A7359" s="62">
        <v>41106621</v>
      </c>
      <c r="B7359" s="63" t="s">
        <v>5042</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11735</v>
      </c>
    </row>
    <row r="7364" spans="1:2" x14ac:dyDescent="0.25">
      <c r="A7364" s="62">
        <v>41111504</v>
      </c>
      <c r="B7364" s="63" t="s">
        <v>171</v>
      </c>
    </row>
    <row r="7365" spans="1:2" x14ac:dyDescent="0.25">
      <c r="A7365" s="62">
        <v>41111505</v>
      </c>
      <c r="B7365" s="63" t="s">
        <v>7568</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8429</v>
      </c>
    </row>
    <row r="7371" spans="1:2" x14ac:dyDescent="0.25">
      <c r="A7371" s="62">
        <v>41111511</v>
      </c>
      <c r="B7371" s="63" t="s">
        <v>5054</v>
      </c>
    </row>
    <row r="7372" spans="1:2" x14ac:dyDescent="0.25">
      <c r="A7372" s="62">
        <v>41111512</v>
      </c>
      <c r="B7372" s="63" t="s">
        <v>17608</v>
      </c>
    </row>
    <row r="7373" spans="1:2" x14ac:dyDescent="0.25">
      <c r="A7373" s="62">
        <v>41111513</v>
      </c>
      <c r="B7373" s="63" t="s">
        <v>15383</v>
      </c>
    </row>
    <row r="7374" spans="1:2" x14ac:dyDescent="0.25">
      <c r="A7374" s="62">
        <v>41111515</v>
      </c>
      <c r="B7374" s="63" t="s">
        <v>7350</v>
      </c>
    </row>
    <row r="7375" spans="1:2" x14ac:dyDescent="0.25">
      <c r="A7375" s="62">
        <v>41111516</v>
      </c>
      <c r="B7375" s="63" t="s">
        <v>17744</v>
      </c>
    </row>
    <row r="7376" spans="1:2" x14ac:dyDescent="0.25">
      <c r="A7376" s="62">
        <v>41111517</v>
      </c>
      <c r="B7376" s="63" t="s">
        <v>2997</v>
      </c>
    </row>
    <row r="7377" spans="1:2" x14ac:dyDescent="0.25">
      <c r="A7377" s="62">
        <v>41111601</v>
      </c>
      <c r="B7377" s="63" t="s">
        <v>18250</v>
      </c>
    </row>
    <row r="7378" spans="1:2" x14ac:dyDescent="0.25">
      <c r="A7378" s="62">
        <v>41111602</v>
      </c>
      <c r="B7378" s="63" t="s">
        <v>7591</v>
      </c>
    </row>
    <row r="7379" spans="1:2" x14ac:dyDescent="0.25">
      <c r="A7379" s="62">
        <v>41111603</v>
      </c>
      <c r="B7379" s="63" t="s">
        <v>8574</v>
      </c>
    </row>
    <row r="7380" spans="1:2" x14ac:dyDescent="0.25">
      <c r="A7380" s="62">
        <v>41111604</v>
      </c>
      <c r="B7380" s="63" t="s">
        <v>16212</v>
      </c>
    </row>
    <row r="7381" spans="1:2" x14ac:dyDescent="0.25">
      <c r="A7381" s="62">
        <v>41111605</v>
      </c>
      <c r="B7381" s="63" t="s">
        <v>8712</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12069</v>
      </c>
    </row>
    <row r="7390" spans="1:2" x14ac:dyDescent="0.25">
      <c r="A7390" s="62">
        <v>41111619</v>
      </c>
      <c r="B7390" s="63" t="s">
        <v>13620</v>
      </c>
    </row>
    <row r="7391" spans="1:2" x14ac:dyDescent="0.25">
      <c r="A7391" s="62">
        <v>41111620</v>
      </c>
      <c r="B7391" s="63" t="s">
        <v>10867</v>
      </c>
    </row>
    <row r="7392" spans="1:2" x14ac:dyDescent="0.25">
      <c r="A7392" s="62">
        <v>41111621</v>
      </c>
      <c r="B7392" s="63" t="s">
        <v>18254</v>
      </c>
    </row>
    <row r="7393" spans="1:2" x14ac:dyDescent="0.25">
      <c r="A7393" s="62">
        <v>41111622</v>
      </c>
      <c r="B7393" s="63" t="s">
        <v>3323</v>
      </c>
    </row>
    <row r="7394" spans="1:2" x14ac:dyDescent="0.25">
      <c r="A7394" s="62">
        <v>41111623</v>
      </c>
      <c r="B7394" s="63" t="s">
        <v>16370</v>
      </c>
    </row>
    <row r="7395" spans="1:2" x14ac:dyDescent="0.25">
      <c r="A7395" s="62">
        <v>41111701</v>
      </c>
      <c r="B7395" s="63" t="s">
        <v>13335</v>
      </c>
    </row>
    <row r="7396" spans="1:2" x14ac:dyDescent="0.25">
      <c r="A7396" s="62">
        <v>41111702</v>
      </c>
      <c r="B7396" s="63" t="s">
        <v>8558</v>
      </c>
    </row>
    <row r="7397" spans="1:2" x14ac:dyDescent="0.25">
      <c r="A7397" s="62">
        <v>41111703</v>
      </c>
      <c r="B7397" s="63" t="s">
        <v>10497</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10916</v>
      </c>
    </row>
    <row r="7405" spans="1:2" x14ac:dyDescent="0.25">
      <c r="A7405" s="62">
        <v>41111711</v>
      </c>
      <c r="B7405" s="63" t="s">
        <v>6944</v>
      </c>
    </row>
    <row r="7406" spans="1:2" x14ac:dyDescent="0.25">
      <c r="A7406" s="62">
        <v>41111712</v>
      </c>
      <c r="B7406" s="63" t="s">
        <v>14021</v>
      </c>
    </row>
    <row r="7407" spans="1:2" x14ac:dyDescent="0.25">
      <c r="A7407" s="62">
        <v>41111713</v>
      </c>
      <c r="B7407" s="63" t="s">
        <v>6839</v>
      </c>
    </row>
    <row r="7408" spans="1:2" x14ac:dyDescent="0.25">
      <c r="A7408" s="62">
        <v>41111714</v>
      </c>
      <c r="B7408" s="63" t="s">
        <v>4621</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7872</v>
      </c>
    </row>
    <row r="7413" spans="1:2" x14ac:dyDescent="0.25">
      <c r="A7413" s="62">
        <v>41111719</v>
      </c>
      <c r="B7413" s="63" t="s">
        <v>17053</v>
      </c>
    </row>
    <row r="7414" spans="1:2" x14ac:dyDescent="0.25">
      <c r="A7414" s="62">
        <v>41111720</v>
      </c>
      <c r="B7414" s="63" t="s">
        <v>6696</v>
      </c>
    </row>
    <row r="7415" spans="1:2" x14ac:dyDescent="0.25">
      <c r="A7415" s="62">
        <v>41111721</v>
      </c>
      <c r="B7415" s="63" t="s">
        <v>15707</v>
      </c>
    </row>
    <row r="7416" spans="1:2" x14ac:dyDescent="0.25">
      <c r="A7416" s="62">
        <v>41111722</v>
      </c>
      <c r="B7416" s="63" t="s">
        <v>6000</v>
      </c>
    </row>
    <row r="7417" spans="1:2" x14ac:dyDescent="0.25">
      <c r="A7417" s="62">
        <v>41111723</v>
      </c>
      <c r="B7417" s="63" t="s">
        <v>10443</v>
      </c>
    </row>
    <row r="7418" spans="1:2" x14ac:dyDescent="0.25">
      <c r="A7418" s="62">
        <v>41111724</v>
      </c>
      <c r="B7418" s="63" t="s">
        <v>13497</v>
      </c>
    </row>
    <row r="7419" spans="1:2" x14ac:dyDescent="0.25">
      <c r="A7419" s="62">
        <v>41111725</v>
      </c>
      <c r="B7419" s="63" t="s">
        <v>18080</v>
      </c>
    </row>
    <row r="7420" spans="1:2" x14ac:dyDescent="0.25">
      <c r="A7420" s="62">
        <v>41111726</v>
      </c>
      <c r="B7420" s="63" t="s">
        <v>12743</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3301</v>
      </c>
    </row>
    <row r="7425" spans="1:2" x14ac:dyDescent="0.25">
      <c r="A7425" s="62">
        <v>41111731</v>
      </c>
      <c r="B7425" s="63" t="s">
        <v>13354</v>
      </c>
    </row>
    <row r="7426" spans="1:2" x14ac:dyDescent="0.25">
      <c r="A7426" s="62">
        <v>41111733</v>
      </c>
      <c r="B7426" s="63" t="s">
        <v>13166</v>
      </c>
    </row>
    <row r="7427" spans="1:2" x14ac:dyDescent="0.25">
      <c r="A7427" s="62">
        <v>41111734</v>
      </c>
      <c r="B7427" s="63" t="s">
        <v>6086</v>
      </c>
    </row>
    <row r="7428" spans="1:2" x14ac:dyDescent="0.25">
      <c r="A7428" s="62">
        <v>41111735</v>
      </c>
      <c r="B7428" s="63" t="s">
        <v>17408</v>
      </c>
    </row>
    <row r="7429" spans="1:2" x14ac:dyDescent="0.25">
      <c r="A7429" s="62">
        <v>41111736</v>
      </c>
      <c r="B7429" s="63" t="s">
        <v>642</v>
      </c>
    </row>
    <row r="7430" spans="1:2" x14ac:dyDescent="0.25">
      <c r="A7430" s="62">
        <v>41111737</v>
      </c>
      <c r="B7430" s="63" t="s">
        <v>9562</v>
      </c>
    </row>
    <row r="7431" spans="1:2" x14ac:dyDescent="0.25">
      <c r="A7431" s="62">
        <v>41111738</v>
      </c>
      <c r="B7431" s="63" t="s">
        <v>7699</v>
      </c>
    </row>
    <row r="7432" spans="1:2" x14ac:dyDescent="0.25">
      <c r="A7432" s="62">
        <v>41111739</v>
      </c>
      <c r="B7432" s="63" t="s">
        <v>5254</v>
      </c>
    </row>
    <row r="7433" spans="1:2" x14ac:dyDescent="0.25">
      <c r="A7433" s="62">
        <v>41111801</v>
      </c>
      <c r="B7433" s="63" t="s">
        <v>6940</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14404</v>
      </c>
    </row>
    <row r="7442" spans="1:2" x14ac:dyDescent="0.25">
      <c r="A7442" s="62">
        <v>41111901</v>
      </c>
      <c r="B7442" s="63" t="s">
        <v>4641</v>
      </c>
    </row>
    <row r="7443" spans="1:2" x14ac:dyDescent="0.25">
      <c r="A7443" s="62">
        <v>41111902</v>
      </c>
      <c r="B7443" s="63" t="s">
        <v>7552</v>
      </c>
    </row>
    <row r="7444" spans="1:2" x14ac:dyDescent="0.25">
      <c r="A7444" s="62">
        <v>41111903</v>
      </c>
      <c r="B7444" s="63" t="s">
        <v>4352</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6356</v>
      </c>
    </row>
    <row r="7449" spans="1:2" x14ac:dyDescent="0.25">
      <c r="A7449" s="62">
        <v>41111908</v>
      </c>
      <c r="B7449" s="63" t="s">
        <v>2226</v>
      </c>
    </row>
    <row r="7450" spans="1:2" x14ac:dyDescent="0.25">
      <c r="A7450" s="62">
        <v>41111909</v>
      </c>
      <c r="B7450" s="63" t="s">
        <v>14287</v>
      </c>
    </row>
    <row r="7451" spans="1:2" x14ac:dyDescent="0.25">
      <c r="A7451" s="62">
        <v>41111910</v>
      </c>
      <c r="B7451" s="63" t="s">
        <v>8202</v>
      </c>
    </row>
    <row r="7452" spans="1:2" x14ac:dyDescent="0.25">
      <c r="A7452" s="62">
        <v>41111911</v>
      </c>
      <c r="B7452" s="63" t="s">
        <v>14570</v>
      </c>
    </row>
    <row r="7453" spans="1:2" x14ac:dyDescent="0.25">
      <c r="A7453" s="62">
        <v>41111912</v>
      </c>
      <c r="B7453" s="63" t="s">
        <v>2718</v>
      </c>
    </row>
    <row r="7454" spans="1:2" x14ac:dyDescent="0.25">
      <c r="A7454" s="62">
        <v>41111913</v>
      </c>
      <c r="B7454" s="63" t="s">
        <v>5754</v>
      </c>
    </row>
    <row r="7455" spans="1:2" x14ac:dyDescent="0.25">
      <c r="A7455" s="62">
        <v>41111914</v>
      </c>
      <c r="B7455" s="63" t="s">
        <v>15363</v>
      </c>
    </row>
    <row r="7456" spans="1:2" x14ac:dyDescent="0.25">
      <c r="A7456" s="62">
        <v>41111915</v>
      </c>
      <c r="B7456" s="63" t="s">
        <v>16082</v>
      </c>
    </row>
    <row r="7457" spans="1:2" x14ac:dyDescent="0.25">
      <c r="A7457" s="62">
        <v>41111916</v>
      </c>
      <c r="B7457" s="63" t="s">
        <v>13029</v>
      </c>
    </row>
    <row r="7458" spans="1:2" x14ac:dyDescent="0.25">
      <c r="A7458" s="62">
        <v>41111917</v>
      </c>
      <c r="B7458" s="63" t="s">
        <v>7967</v>
      </c>
    </row>
    <row r="7459" spans="1:2" x14ac:dyDescent="0.25">
      <c r="A7459" s="62">
        <v>41111918</v>
      </c>
      <c r="B7459" s="63" t="s">
        <v>16416</v>
      </c>
    </row>
    <row r="7460" spans="1:2" x14ac:dyDescent="0.25">
      <c r="A7460" s="62">
        <v>41111919</v>
      </c>
      <c r="B7460" s="63" t="s">
        <v>7088</v>
      </c>
    </row>
    <row r="7461" spans="1:2" x14ac:dyDescent="0.25">
      <c r="A7461" s="62">
        <v>41111920</v>
      </c>
      <c r="B7461" s="63" t="s">
        <v>14887</v>
      </c>
    </row>
    <row r="7462" spans="1:2" x14ac:dyDescent="0.25">
      <c r="A7462" s="62">
        <v>41111921</v>
      </c>
      <c r="B7462" s="63" t="s">
        <v>5945</v>
      </c>
    </row>
    <row r="7463" spans="1:2" x14ac:dyDescent="0.25">
      <c r="A7463" s="62">
        <v>41111922</v>
      </c>
      <c r="B7463" s="63" t="s">
        <v>17647</v>
      </c>
    </row>
    <row r="7464" spans="1:2" x14ac:dyDescent="0.25">
      <c r="A7464" s="62">
        <v>41111923</v>
      </c>
      <c r="B7464" s="63" t="s">
        <v>10523</v>
      </c>
    </row>
    <row r="7465" spans="1:2" x14ac:dyDescent="0.25">
      <c r="A7465" s="62">
        <v>41111924</v>
      </c>
      <c r="B7465" s="63" t="s">
        <v>5376</v>
      </c>
    </row>
    <row r="7466" spans="1:2" x14ac:dyDescent="0.25">
      <c r="A7466" s="62">
        <v>41111926</v>
      </c>
      <c r="B7466" s="63" t="s">
        <v>8141</v>
      </c>
    </row>
    <row r="7467" spans="1:2" x14ac:dyDescent="0.25">
      <c r="A7467" s="62">
        <v>41111927</v>
      </c>
      <c r="B7467" s="63" t="s">
        <v>6181</v>
      </c>
    </row>
    <row r="7468" spans="1:2" x14ac:dyDescent="0.25">
      <c r="A7468" s="62">
        <v>41111928</v>
      </c>
      <c r="B7468" s="63" t="s">
        <v>3862</v>
      </c>
    </row>
    <row r="7469" spans="1:2" x14ac:dyDescent="0.25">
      <c r="A7469" s="62">
        <v>41111929</v>
      </c>
      <c r="B7469" s="63" t="s">
        <v>9951</v>
      </c>
    </row>
    <row r="7470" spans="1:2" x14ac:dyDescent="0.25">
      <c r="A7470" s="62">
        <v>41111930</v>
      </c>
      <c r="B7470" s="63" t="s">
        <v>7974</v>
      </c>
    </row>
    <row r="7471" spans="1:2" x14ac:dyDescent="0.25">
      <c r="A7471" s="62">
        <v>41111931</v>
      </c>
      <c r="B7471" s="63" t="s">
        <v>15680</v>
      </c>
    </row>
    <row r="7472" spans="1:2" x14ac:dyDescent="0.25">
      <c r="A7472" s="62">
        <v>41111932</v>
      </c>
      <c r="B7472" s="63" t="s">
        <v>3969</v>
      </c>
    </row>
    <row r="7473" spans="1:2" x14ac:dyDescent="0.25">
      <c r="A7473" s="62">
        <v>41111933</v>
      </c>
      <c r="B7473" s="63" t="s">
        <v>7685</v>
      </c>
    </row>
    <row r="7474" spans="1:2" x14ac:dyDescent="0.25">
      <c r="A7474" s="62">
        <v>41111934</v>
      </c>
      <c r="B7474" s="63" t="s">
        <v>7075</v>
      </c>
    </row>
    <row r="7475" spans="1:2" x14ac:dyDescent="0.25">
      <c r="A7475" s="62">
        <v>41111935</v>
      </c>
      <c r="B7475" s="63" t="s">
        <v>4338</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16970</v>
      </c>
    </row>
    <row r="7480" spans="1:2" x14ac:dyDescent="0.25">
      <c r="A7480" s="62">
        <v>41111940</v>
      </c>
      <c r="B7480" s="63" t="s">
        <v>18719</v>
      </c>
    </row>
    <row r="7481" spans="1:2" x14ac:dyDescent="0.25">
      <c r="A7481" s="62">
        <v>41111941</v>
      </c>
      <c r="B7481" s="63" t="s">
        <v>3203</v>
      </c>
    </row>
    <row r="7482" spans="1:2" x14ac:dyDescent="0.25">
      <c r="A7482" s="62">
        <v>41111942</v>
      </c>
      <c r="B7482" s="63" t="s">
        <v>3751</v>
      </c>
    </row>
    <row r="7483" spans="1:2" x14ac:dyDescent="0.25">
      <c r="A7483" s="62">
        <v>41111943</v>
      </c>
      <c r="B7483" s="63" t="s">
        <v>12876</v>
      </c>
    </row>
    <row r="7484" spans="1:2" x14ac:dyDescent="0.25">
      <c r="A7484" s="62">
        <v>41111944</v>
      </c>
      <c r="B7484" s="63" t="s">
        <v>5548</v>
      </c>
    </row>
    <row r="7485" spans="1:2" x14ac:dyDescent="0.25">
      <c r="A7485" s="62">
        <v>41111945</v>
      </c>
      <c r="B7485" s="63" t="s">
        <v>10279</v>
      </c>
    </row>
    <row r="7486" spans="1:2" x14ac:dyDescent="0.25">
      <c r="A7486" s="62">
        <v>41111946</v>
      </c>
      <c r="B7486" s="63" t="s">
        <v>8920</v>
      </c>
    </row>
    <row r="7487" spans="1:2" x14ac:dyDescent="0.25">
      <c r="A7487" s="62">
        <v>41111947</v>
      </c>
      <c r="B7487" s="63" t="s">
        <v>17189</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13343</v>
      </c>
    </row>
    <row r="7494" spans="1:2" x14ac:dyDescent="0.25">
      <c r="A7494" s="62">
        <v>41112107</v>
      </c>
      <c r="B7494" s="63" t="s">
        <v>6927</v>
      </c>
    </row>
    <row r="7495" spans="1:2" x14ac:dyDescent="0.25">
      <c r="A7495" s="62">
        <v>41112108</v>
      </c>
      <c r="B7495" s="63" t="s">
        <v>14355</v>
      </c>
    </row>
    <row r="7496" spans="1:2" x14ac:dyDescent="0.25">
      <c r="A7496" s="62">
        <v>41112201</v>
      </c>
      <c r="B7496" s="63" t="s">
        <v>2296</v>
      </c>
    </row>
    <row r="7497" spans="1:2" x14ac:dyDescent="0.25">
      <c r="A7497" s="62">
        <v>41112202</v>
      </c>
      <c r="B7497" s="63" t="s">
        <v>7069</v>
      </c>
    </row>
    <row r="7498" spans="1:2" x14ac:dyDescent="0.25">
      <c r="A7498" s="62">
        <v>41112203</v>
      </c>
      <c r="B7498" s="63" t="s">
        <v>11975</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12239</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13617</v>
      </c>
    </row>
    <row r="7520" spans="1:2" x14ac:dyDescent="0.25">
      <c r="A7520" s="62">
        <v>41112401</v>
      </c>
      <c r="B7520" s="63" t="s">
        <v>11798</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7505</v>
      </c>
    </row>
    <row r="7525" spans="1:2" x14ac:dyDescent="0.25">
      <c r="A7525" s="62">
        <v>41112406</v>
      </c>
      <c r="B7525" s="63" t="s">
        <v>10278</v>
      </c>
    </row>
    <row r="7526" spans="1:2" x14ac:dyDescent="0.25">
      <c r="A7526" s="62">
        <v>41112407</v>
      </c>
      <c r="B7526" s="63" t="s">
        <v>5107</v>
      </c>
    </row>
    <row r="7527" spans="1:2" x14ac:dyDescent="0.25">
      <c r="A7527" s="62">
        <v>41112408</v>
      </c>
      <c r="B7527" s="63" t="s">
        <v>1010</v>
      </c>
    </row>
    <row r="7528" spans="1:2" x14ac:dyDescent="0.25">
      <c r="A7528" s="62">
        <v>41112409</v>
      </c>
      <c r="B7528" s="63" t="s">
        <v>17046</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3411</v>
      </c>
    </row>
    <row r="7533" spans="1:2" x14ac:dyDescent="0.25">
      <c r="A7533" s="62">
        <v>41112503</v>
      </c>
      <c r="B7533" s="63" t="s">
        <v>10785</v>
      </c>
    </row>
    <row r="7534" spans="1:2" x14ac:dyDescent="0.25">
      <c r="A7534" s="62">
        <v>41112504</v>
      </c>
      <c r="B7534" s="63" t="s">
        <v>5689</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12397</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2962</v>
      </c>
    </row>
    <row r="7552" spans="1:2" x14ac:dyDescent="0.25">
      <c r="A7552" s="62">
        <v>41112803</v>
      </c>
      <c r="B7552" s="63" t="s">
        <v>17327</v>
      </c>
    </row>
    <row r="7553" spans="1:2" x14ac:dyDescent="0.25">
      <c r="A7553" s="62">
        <v>41112901</v>
      </c>
      <c r="B7553" s="63" t="s">
        <v>13266</v>
      </c>
    </row>
    <row r="7554" spans="1:2" x14ac:dyDescent="0.25">
      <c r="A7554" s="62">
        <v>41112902</v>
      </c>
      <c r="B7554" s="63" t="s">
        <v>10786</v>
      </c>
    </row>
    <row r="7555" spans="1:2" x14ac:dyDescent="0.25">
      <c r="A7555" s="62">
        <v>41112903</v>
      </c>
      <c r="B7555" s="63" t="s">
        <v>1467</v>
      </c>
    </row>
    <row r="7556" spans="1:2" x14ac:dyDescent="0.25">
      <c r="A7556" s="62">
        <v>41112904</v>
      </c>
      <c r="B7556" s="63" t="s">
        <v>12463</v>
      </c>
    </row>
    <row r="7557" spans="1:2" x14ac:dyDescent="0.25">
      <c r="A7557" s="62">
        <v>41113001</v>
      </c>
      <c r="B7557" s="63" t="s">
        <v>13573</v>
      </c>
    </row>
    <row r="7558" spans="1:2" x14ac:dyDescent="0.25">
      <c r="A7558" s="62">
        <v>41113002</v>
      </c>
      <c r="B7558" s="63" t="s">
        <v>2228</v>
      </c>
    </row>
    <row r="7559" spans="1:2" x14ac:dyDescent="0.25">
      <c r="A7559" s="62">
        <v>41113003</v>
      </c>
      <c r="B7559" s="63" t="s">
        <v>6062</v>
      </c>
    </row>
    <row r="7560" spans="1:2" x14ac:dyDescent="0.25">
      <c r="A7560" s="62">
        <v>41113004</v>
      </c>
      <c r="B7560" s="63" t="s">
        <v>11597</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14531</v>
      </c>
    </row>
    <row r="7565" spans="1:2" x14ac:dyDescent="0.25">
      <c r="A7565" s="62">
        <v>41113009</v>
      </c>
      <c r="B7565" s="63" t="s">
        <v>15186</v>
      </c>
    </row>
    <row r="7566" spans="1:2" x14ac:dyDescent="0.25">
      <c r="A7566" s="62">
        <v>41113010</v>
      </c>
      <c r="B7566" s="63" t="s">
        <v>17730</v>
      </c>
    </row>
    <row r="7567" spans="1:2" x14ac:dyDescent="0.25">
      <c r="A7567" s="62">
        <v>41113023</v>
      </c>
      <c r="B7567" s="63" t="s">
        <v>10949</v>
      </c>
    </row>
    <row r="7568" spans="1:2" x14ac:dyDescent="0.25">
      <c r="A7568" s="62">
        <v>41113024</v>
      </c>
      <c r="B7568" s="63" t="s">
        <v>11282</v>
      </c>
    </row>
    <row r="7569" spans="1:2" x14ac:dyDescent="0.25">
      <c r="A7569" s="62">
        <v>41113025</v>
      </c>
      <c r="B7569" s="63" t="s">
        <v>8273</v>
      </c>
    </row>
    <row r="7570" spans="1:2" x14ac:dyDescent="0.25">
      <c r="A7570" s="62">
        <v>41113026</v>
      </c>
      <c r="B7570" s="63" t="s">
        <v>2162</v>
      </c>
    </row>
    <row r="7571" spans="1:2" x14ac:dyDescent="0.25">
      <c r="A7571" s="62">
        <v>41113027</v>
      </c>
      <c r="B7571" s="63" t="s">
        <v>13147</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11677</v>
      </c>
    </row>
    <row r="7578" spans="1:2" x14ac:dyDescent="0.25">
      <c r="A7578" s="62">
        <v>41113036</v>
      </c>
      <c r="B7578" s="63" t="s">
        <v>16428</v>
      </c>
    </row>
    <row r="7579" spans="1:2" x14ac:dyDescent="0.25">
      <c r="A7579" s="62">
        <v>41113037</v>
      </c>
      <c r="B7579" s="63" t="s">
        <v>8230</v>
      </c>
    </row>
    <row r="7580" spans="1:2" x14ac:dyDescent="0.25">
      <c r="A7580" s="62">
        <v>41113101</v>
      </c>
      <c r="B7580" s="63" t="s">
        <v>4193</v>
      </c>
    </row>
    <row r="7581" spans="1:2" x14ac:dyDescent="0.25">
      <c r="A7581" s="62">
        <v>41113102</v>
      </c>
      <c r="B7581" s="63" t="s">
        <v>700</v>
      </c>
    </row>
    <row r="7582" spans="1:2" x14ac:dyDescent="0.25">
      <c r="A7582" s="62">
        <v>41113103</v>
      </c>
      <c r="B7582" s="63" t="s">
        <v>13189</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16294</v>
      </c>
    </row>
    <row r="7587" spans="1:2" x14ac:dyDescent="0.25">
      <c r="A7587" s="62">
        <v>41113108</v>
      </c>
      <c r="B7587" s="63" t="s">
        <v>7300</v>
      </c>
    </row>
    <row r="7588" spans="1:2" x14ac:dyDescent="0.25">
      <c r="A7588" s="62">
        <v>41113109</v>
      </c>
      <c r="B7588" s="63" t="s">
        <v>12906</v>
      </c>
    </row>
    <row r="7589" spans="1:2" x14ac:dyDescent="0.25">
      <c r="A7589" s="62">
        <v>41113110</v>
      </c>
      <c r="B7589" s="63" t="s">
        <v>5335</v>
      </c>
    </row>
    <row r="7590" spans="1:2" x14ac:dyDescent="0.25">
      <c r="A7590" s="62">
        <v>41113111</v>
      </c>
      <c r="B7590" s="63" t="s">
        <v>11015</v>
      </c>
    </row>
    <row r="7591" spans="1:2" x14ac:dyDescent="0.25">
      <c r="A7591" s="62">
        <v>41113112</v>
      </c>
      <c r="B7591" s="63" t="s">
        <v>13186</v>
      </c>
    </row>
    <row r="7592" spans="1:2" x14ac:dyDescent="0.25">
      <c r="A7592" s="62">
        <v>41113113</v>
      </c>
      <c r="B7592" s="63" t="s">
        <v>15788</v>
      </c>
    </row>
    <row r="7593" spans="1:2" x14ac:dyDescent="0.25">
      <c r="A7593" s="62">
        <v>41113114</v>
      </c>
      <c r="B7593" s="63" t="s">
        <v>17934</v>
      </c>
    </row>
    <row r="7594" spans="1:2" x14ac:dyDescent="0.25">
      <c r="A7594" s="62">
        <v>41113115</v>
      </c>
      <c r="B7594" s="63" t="s">
        <v>13506</v>
      </c>
    </row>
    <row r="7595" spans="1:2" x14ac:dyDescent="0.25">
      <c r="A7595" s="62">
        <v>41113116</v>
      </c>
      <c r="B7595" s="63" t="s">
        <v>6382</v>
      </c>
    </row>
    <row r="7596" spans="1:2" x14ac:dyDescent="0.25">
      <c r="A7596" s="62">
        <v>41113117</v>
      </c>
      <c r="B7596" s="63" t="s">
        <v>4332</v>
      </c>
    </row>
    <row r="7597" spans="1:2" x14ac:dyDescent="0.25">
      <c r="A7597" s="62">
        <v>41113118</v>
      </c>
      <c r="B7597" s="63" t="s">
        <v>7299</v>
      </c>
    </row>
    <row r="7598" spans="1:2" x14ac:dyDescent="0.25">
      <c r="A7598" s="62">
        <v>41113119</v>
      </c>
      <c r="B7598" s="63" t="s">
        <v>502</v>
      </c>
    </row>
    <row r="7599" spans="1:2" x14ac:dyDescent="0.25">
      <c r="A7599" s="62">
        <v>41113301</v>
      </c>
      <c r="B7599" s="63" t="s">
        <v>10150</v>
      </c>
    </row>
    <row r="7600" spans="1:2" x14ac:dyDescent="0.25">
      <c r="A7600" s="62">
        <v>41113302</v>
      </c>
      <c r="B7600" s="63" t="s">
        <v>8489</v>
      </c>
    </row>
    <row r="7601" spans="1:2" x14ac:dyDescent="0.25">
      <c r="A7601" s="62">
        <v>41113304</v>
      </c>
      <c r="B7601" s="63" t="s">
        <v>14411</v>
      </c>
    </row>
    <row r="7602" spans="1:2" x14ac:dyDescent="0.25">
      <c r="A7602" s="62">
        <v>41113305</v>
      </c>
      <c r="B7602" s="63" t="s">
        <v>9682</v>
      </c>
    </row>
    <row r="7603" spans="1:2" x14ac:dyDescent="0.25">
      <c r="A7603" s="62">
        <v>41113306</v>
      </c>
      <c r="B7603" s="63" t="s">
        <v>5116</v>
      </c>
    </row>
    <row r="7604" spans="1:2" x14ac:dyDescent="0.25">
      <c r="A7604" s="62">
        <v>41113308</v>
      </c>
      <c r="B7604" s="63" t="s">
        <v>3424</v>
      </c>
    </row>
    <row r="7605" spans="1:2" x14ac:dyDescent="0.25">
      <c r="A7605" s="62">
        <v>41113309</v>
      </c>
      <c r="B7605" s="63" t="s">
        <v>17004</v>
      </c>
    </row>
    <row r="7606" spans="1:2" x14ac:dyDescent="0.25">
      <c r="A7606" s="62">
        <v>41113310</v>
      </c>
      <c r="B7606" s="63" t="s">
        <v>9856</v>
      </c>
    </row>
    <row r="7607" spans="1:2" x14ac:dyDescent="0.25">
      <c r="A7607" s="62">
        <v>41113311</v>
      </c>
      <c r="B7607" s="63" t="s">
        <v>16623</v>
      </c>
    </row>
    <row r="7608" spans="1:2" x14ac:dyDescent="0.25">
      <c r="A7608" s="62">
        <v>41113312</v>
      </c>
      <c r="B7608" s="63" t="s">
        <v>12275</v>
      </c>
    </row>
    <row r="7609" spans="1:2" x14ac:dyDescent="0.25">
      <c r="A7609" s="62">
        <v>41113313</v>
      </c>
      <c r="B7609" s="63" t="s">
        <v>6198</v>
      </c>
    </row>
    <row r="7610" spans="1:2" x14ac:dyDescent="0.25">
      <c r="A7610" s="62">
        <v>41113314</v>
      </c>
      <c r="B7610" s="63" t="s">
        <v>4411</v>
      </c>
    </row>
    <row r="7611" spans="1:2" x14ac:dyDescent="0.25">
      <c r="A7611" s="62">
        <v>41113315</v>
      </c>
      <c r="B7611" s="63" t="s">
        <v>7107</v>
      </c>
    </row>
    <row r="7612" spans="1:2" x14ac:dyDescent="0.25">
      <c r="A7612" s="62">
        <v>41113316</v>
      </c>
      <c r="B7612" s="63" t="s">
        <v>16990</v>
      </c>
    </row>
    <row r="7613" spans="1:2" x14ac:dyDescent="0.25">
      <c r="A7613" s="62">
        <v>41113318</v>
      </c>
      <c r="B7613" s="63" t="s">
        <v>14269</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17041</v>
      </c>
    </row>
    <row r="7621" spans="1:2" x14ac:dyDescent="0.25">
      <c r="A7621" s="62">
        <v>41113403</v>
      </c>
      <c r="B7621" s="63" t="s">
        <v>11261</v>
      </c>
    </row>
    <row r="7622" spans="1:2" x14ac:dyDescent="0.25">
      <c r="A7622" s="62">
        <v>41113404</v>
      </c>
      <c r="B7622" s="63" t="s">
        <v>6833</v>
      </c>
    </row>
    <row r="7623" spans="1:2" x14ac:dyDescent="0.25">
      <c r="A7623" s="62">
        <v>41113405</v>
      </c>
      <c r="B7623" s="63" t="s">
        <v>18583</v>
      </c>
    </row>
    <row r="7624" spans="1:2" x14ac:dyDescent="0.25">
      <c r="A7624" s="62">
        <v>41113406</v>
      </c>
      <c r="B7624" s="63" t="s">
        <v>1887</v>
      </c>
    </row>
    <row r="7625" spans="1:2" x14ac:dyDescent="0.25">
      <c r="A7625" s="62">
        <v>41113407</v>
      </c>
      <c r="B7625" s="63" t="s">
        <v>5427</v>
      </c>
    </row>
    <row r="7626" spans="1:2" x14ac:dyDescent="0.25">
      <c r="A7626" s="62">
        <v>41113601</v>
      </c>
      <c r="B7626" s="63" t="s">
        <v>15489</v>
      </c>
    </row>
    <row r="7627" spans="1:2" x14ac:dyDescent="0.25">
      <c r="A7627" s="62">
        <v>41113602</v>
      </c>
      <c r="B7627" s="63" t="s">
        <v>6563</v>
      </c>
    </row>
    <row r="7628" spans="1:2" x14ac:dyDescent="0.25">
      <c r="A7628" s="62">
        <v>41113603</v>
      </c>
      <c r="B7628" s="63" t="s">
        <v>7005</v>
      </c>
    </row>
    <row r="7629" spans="1:2" x14ac:dyDescent="0.25">
      <c r="A7629" s="62">
        <v>41113604</v>
      </c>
      <c r="B7629" s="63" t="s">
        <v>13582</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10375</v>
      </c>
    </row>
    <row r="7634" spans="1:2" x14ac:dyDescent="0.25">
      <c r="A7634" s="62">
        <v>41113611</v>
      </c>
      <c r="B7634" s="63" t="s">
        <v>12440</v>
      </c>
    </row>
    <row r="7635" spans="1:2" x14ac:dyDescent="0.25">
      <c r="A7635" s="62">
        <v>41113612</v>
      </c>
      <c r="B7635" s="63" t="s">
        <v>9363</v>
      </c>
    </row>
    <row r="7636" spans="1:2" x14ac:dyDescent="0.25">
      <c r="A7636" s="62">
        <v>41113613</v>
      </c>
      <c r="B7636" s="63" t="s">
        <v>894</v>
      </c>
    </row>
    <row r="7637" spans="1:2" x14ac:dyDescent="0.25">
      <c r="A7637" s="62">
        <v>41113614</v>
      </c>
      <c r="B7637" s="63" t="s">
        <v>14080</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14162</v>
      </c>
    </row>
    <row r="7642" spans="1:2" x14ac:dyDescent="0.25">
      <c r="A7642" s="62">
        <v>41113619</v>
      </c>
      <c r="B7642" s="63" t="s">
        <v>449</v>
      </c>
    </row>
    <row r="7643" spans="1:2" x14ac:dyDescent="0.25">
      <c r="A7643" s="62">
        <v>41113620</v>
      </c>
      <c r="B7643" s="63" t="s">
        <v>9501</v>
      </c>
    </row>
    <row r="7644" spans="1:2" x14ac:dyDescent="0.25">
      <c r="A7644" s="62">
        <v>41113621</v>
      </c>
      <c r="B7644" s="63" t="s">
        <v>4647</v>
      </c>
    </row>
    <row r="7645" spans="1:2" x14ac:dyDescent="0.25">
      <c r="A7645" s="62">
        <v>41113622</v>
      </c>
      <c r="B7645" s="63" t="s">
        <v>16408</v>
      </c>
    </row>
    <row r="7646" spans="1:2" x14ac:dyDescent="0.25">
      <c r="A7646" s="62">
        <v>41113623</v>
      </c>
      <c r="B7646" s="63" t="s">
        <v>17136</v>
      </c>
    </row>
    <row r="7647" spans="1:2" x14ac:dyDescent="0.25">
      <c r="A7647" s="62">
        <v>41113624</v>
      </c>
      <c r="B7647" s="63" t="s">
        <v>10272</v>
      </c>
    </row>
    <row r="7648" spans="1:2" x14ac:dyDescent="0.25">
      <c r="A7648" s="62">
        <v>41113625</v>
      </c>
      <c r="B7648" s="63" t="s">
        <v>16671</v>
      </c>
    </row>
    <row r="7649" spans="1:2" x14ac:dyDescent="0.25">
      <c r="A7649" s="62">
        <v>41113626</v>
      </c>
      <c r="B7649" s="63" t="s">
        <v>9847</v>
      </c>
    </row>
    <row r="7650" spans="1:2" x14ac:dyDescent="0.25">
      <c r="A7650" s="62">
        <v>41113627</v>
      </c>
      <c r="B7650" s="63" t="s">
        <v>6967</v>
      </c>
    </row>
    <row r="7651" spans="1:2" x14ac:dyDescent="0.25">
      <c r="A7651" s="62">
        <v>41113628</v>
      </c>
      <c r="B7651" s="63" t="s">
        <v>10175</v>
      </c>
    </row>
    <row r="7652" spans="1:2" x14ac:dyDescent="0.25">
      <c r="A7652" s="62">
        <v>41113629</v>
      </c>
      <c r="B7652" s="63" t="s">
        <v>3315</v>
      </c>
    </row>
    <row r="7653" spans="1:2" x14ac:dyDescent="0.25">
      <c r="A7653" s="62">
        <v>41113630</v>
      </c>
      <c r="B7653" s="63" t="s">
        <v>3821</v>
      </c>
    </row>
    <row r="7654" spans="1:2" x14ac:dyDescent="0.25">
      <c r="A7654" s="62">
        <v>41113631</v>
      </c>
      <c r="B7654" s="63" t="s">
        <v>10937</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11355</v>
      </c>
    </row>
    <row r="7660" spans="1:2" x14ac:dyDescent="0.25">
      <c r="A7660" s="62">
        <v>41113637</v>
      </c>
      <c r="B7660" s="63" t="s">
        <v>5731</v>
      </c>
    </row>
    <row r="7661" spans="1:2" x14ac:dyDescent="0.25">
      <c r="A7661" s="62">
        <v>41113638</v>
      </c>
      <c r="B7661" s="63" t="s">
        <v>18210</v>
      </c>
    </row>
    <row r="7662" spans="1:2" x14ac:dyDescent="0.25">
      <c r="A7662" s="62">
        <v>41113639</v>
      </c>
      <c r="B7662" s="63" t="s">
        <v>5673</v>
      </c>
    </row>
    <row r="7663" spans="1:2" x14ac:dyDescent="0.25">
      <c r="A7663" s="62">
        <v>41113640</v>
      </c>
      <c r="B7663" s="63" t="s">
        <v>10250</v>
      </c>
    </row>
    <row r="7664" spans="1:2" x14ac:dyDescent="0.25">
      <c r="A7664" s="62">
        <v>41113641</v>
      </c>
      <c r="B7664" s="63" t="s">
        <v>14187</v>
      </c>
    </row>
    <row r="7665" spans="1:2" x14ac:dyDescent="0.25">
      <c r="A7665" s="62">
        <v>41113642</v>
      </c>
      <c r="B7665" s="63" t="s">
        <v>1470</v>
      </c>
    </row>
    <row r="7666" spans="1:2" x14ac:dyDescent="0.25">
      <c r="A7666" s="62">
        <v>41113643</v>
      </c>
      <c r="B7666" s="63" t="s">
        <v>3826</v>
      </c>
    </row>
    <row r="7667" spans="1:2" x14ac:dyDescent="0.25">
      <c r="A7667" s="62">
        <v>41113644</v>
      </c>
      <c r="B7667" s="63" t="s">
        <v>17194</v>
      </c>
    </row>
    <row r="7668" spans="1:2" x14ac:dyDescent="0.25">
      <c r="A7668" s="62">
        <v>41113645</v>
      </c>
      <c r="B7668" s="63" t="s">
        <v>5238</v>
      </c>
    </row>
    <row r="7669" spans="1:2" x14ac:dyDescent="0.25">
      <c r="A7669" s="62">
        <v>41113646</v>
      </c>
      <c r="B7669" s="63" t="s">
        <v>13550</v>
      </c>
    </row>
    <row r="7670" spans="1:2" x14ac:dyDescent="0.25">
      <c r="A7670" s="62">
        <v>41113647</v>
      </c>
      <c r="B7670" s="63" t="s">
        <v>11289</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8996</v>
      </c>
    </row>
    <row r="7675" spans="1:2" x14ac:dyDescent="0.25">
      <c r="A7675" s="62">
        <v>41113704</v>
      </c>
      <c r="B7675" s="63" t="s">
        <v>9952</v>
      </c>
    </row>
    <row r="7676" spans="1:2" x14ac:dyDescent="0.25">
      <c r="A7676" s="62">
        <v>41113705</v>
      </c>
      <c r="B7676" s="63" t="s">
        <v>8018</v>
      </c>
    </row>
    <row r="7677" spans="1:2" x14ac:dyDescent="0.25">
      <c r="A7677" s="62">
        <v>41113706</v>
      </c>
      <c r="B7677" s="63" t="s">
        <v>1065</v>
      </c>
    </row>
    <row r="7678" spans="1:2" x14ac:dyDescent="0.25">
      <c r="A7678" s="62">
        <v>41113707</v>
      </c>
      <c r="B7678" s="63" t="s">
        <v>18810</v>
      </c>
    </row>
    <row r="7679" spans="1:2" x14ac:dyDescent="0.25">
      <c r="A7679" s="62">
        <v>41113708</v>
      </c>
      <c r="B7679" s="63" t="s">
        <v>11091</v>
      </c>
    </row>
    <row r="7680" spans="1:2" x14ac:dyDescent="0.25">
      <c r="A7680" s="62">
        <v>41113709</v>
      </c>
      <c r="B7680" s="63" t="s">
        <v>1848</v>
      </c>
    </row>
    <row r="7681" spans="1:2" x14ac:dyDescent="0.25">
      <c r="A7681" s="62">
        <v>41113710</v>
      </c>
      <c r="B7681" s="63" t="s">
        <v>14423</v>
      </c>
    </row>
    <row r="7682" spans="1:2" x14ac:dyDescent="0.25">
      <c r="A7682" s="62">
        <v>41113711</v>
      </c>
      <c r="B7682" s="63" t="s">
        <v>11619</v>
      </c>
    </row>
    <row r="7683" spans="1:2" x14ac:dyDescent="0.25">
      <c r="A7683" s="62">
        <v>41113712</v>
      </c>
      <c r="B7683" s="63" t="s">
        <v>17170</v>
      </c>
    </row>
    <row r="7684" spans="1:2" x14ac:dyDescent="0.25">
      <c r="A7684" s="62">
        <v>41113713</v>
      </c>
      <c r="B7684" s="63" t="s">
        <v>11312</v>
      </c>
    </row>
    <row r="7685" spans="1:2" x14ac:dyDescent="0.25">
      <c r="A7685" s="62">
        <v>41113714</v>
      </c>
      <c r="B7685" s="63" t="s">
        <v>4924</v>
      </c>
    </row>
    <row r="7686" spans="1:2" x14ac:dyDescent="0.25">
      <c r="A7686" s="62">
        <v>41113715</v>
      </c>
      <c r="B7686" s="63" t="s">
        <v>1386</v>
      </c>
    </row>
    <row r="7687" spans="1:2" x14ac:dyDescent="0.25">
      <c r="A7687" s="62">
        <v>41113716</v>
      </c>
      <c r="B7687" s="63" t="s">
        <v>17369</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6704</v>
      </c>
    </row>
    <row r="7694" spans="1:2" x14ac:dyDescent="0.25">
      <c r="A7694" s="62">
        <v>41113805</v>
      </c>
      <c r="B7694" s="63" t="s">
        <v>4610</v>
      </c>
    </row>
    <row r="7695" spans="1:2" x14ac:dyDescent="0.25">
      <c r="A7695" s="62">
        <v>41113806</v>
      </c>
      <c r="B7695" s="63" t="s">
        <v>9097</v>
      </c>
    </row>
    <row r="7696" spans="1:2" x14ac:dyDescent="0.25">
      <c r="A7696" s="62">
        <v>41113807</v>
      </c>
      <c r="B7696" s="63" t="s">
        <v>10228</v>
      </c>
    </row>
    <row r="7697" spans="1:2" x14ac:dyDescent="0.25">
      <c r="A7697" s="62">
        <v>41113808</v>
      </c>
      <c r="B7697" s="63" t="s">
        <v>14336</v>
      </c>
    </row>
    <row r="7698" spans="1:2" x14ac:dyDescent="0.25">
      <c r="A7698" s="62">
        <v>41113901</v>
      </c>
      <c r="B7698" s="63" t="s">
        <v>10806</v>
      </c>
    </row>
    <row r="7699" spans="1:2" x14ac:dyDescent="0.25">
      <c r="A7699" s="62">
        <v>41113902</v>
      </c>
      <c r="B7699" s="63" t="s">
        <v>9167</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9068</v>
      </c>
    </row>
    <row r="7704" spans="1:2" x14ac:dyDescent="0.25">
      <c r="A7704" s="62">
        <v>41113907</v>
      </c>
      <c r="B7704" s="63" t="s">
        <v>2912</v>
      </c>
    </row>
    <row r="7705" spans="1:2" x14ac:dyDescent="0.25">
      <c r="A7705" s="62">
        <v>41113908</v>
      </c>
      <c r="B7705" s="63" t="s">
        <v>17694</v>
      </c>
    </row>
    <row r="7706" spans="1:2" x14ac:dyDescent="0.25">
      <c r="A7706" s="62">
        <v>41113909</v>
      </c>
      <c r="B7706" s="63" t="s">
        <v>7444</v>
      </c>
    </row>
    <row r="7707" spans="1:2" x14ac:dyDescent="0.25">
      <c r="A7707" s="62">
        <v>41113910</v>
      </c>
      <c r="B7707" s="63" t="s">
        <v>13307</v>
      </c>
    </row>
    <row r="7708" spans="1:2" x14ac:dyDescent="0.25">
      <c r="A7708" s="62">
        <v>41114001</v>
      </c>
      <c r="B7708" s="63" t="s">
        <v>10515</v>
      </c>
    </row>
    <row r="7709" spans="1:2" x14ac:dyDescent="0.25">
      <c r="A7709" s="62">
        <v>41114102</v>
      </c>
      <c r="B7709" s="63" t="s">
        <v>4669</v>
      </c>
    </row>
    <row r="7710" spans="1:2" x14ac:dyDescent="0.25">
      <c r="A7710" s="62">
        <v>41114103</v>
      </c>
      <c r="B7710" s="63" t="s">
        <v>14123</v>
      </c>
    </row>
    <row r="7711" spans="1:2" x14ac:dyDescent="0.25">
      <c r="A7711" s="62">
        <v>41114104</v>
      </c>
      <c r="B7711" s="63" t="s">
        <v>8195</v>
      </c>
    </row>
    <row r="7712" spans="1:2" x14ac:dyDescent="0.25">
      <c r="A7712" s="62">
        <v>41114105</v>
      </c>
      <c r="B7712" s="63" t="s">
        <v>5919</v>
      </c>
    </row>
    <row r="7713" spans="1:2" x14ac:dyDescent="0.25">
      <c r="A7713" s="62">
        <v>41114106</v>
      </c>
      <c r="B7713" s="63" t="s">
        <v>14594</v>
      </c>
    </row>
    <row r="7714" spans="1:2" x14ac:dyDescent="0.25">
      <c r="A7714" s="62">
        <v>41114107</v>
      </c>
      <c r="B7714" s="63" t="s">
        <v>3103</v>
      </c>
    </row>
    <row r="7715" spans="1:2" x14ac:dyDescent="0.25">
      <c r="A7715" s="62">
        <v>41114108</v>
      </c>
      <c r="B7715" s="63" t="s">
        <v>17338</v>
      </c>
    </row>
    <row r="7716" spans="1:2" x14ac:dyDescent="0.25">
      <c r="A7716" s="62">
        <v>41114201</v>
      </c>
      <c r="B7716" s="63" t="s">
        <v>8290</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11620</v>
      </c>
    </row>
    <row r="7722" spans="1:2" x14ac:dyDescent="0.25">
      <c r="A7722" s="62">
        <v>41114301</v>
      </c>
      <c r="B7722" s="63" t="s">
        <v>4210</v>
      </c>
    </row>
    <row r="7723" spans="1:2" x14ac:dyDescent="0.25">
      <c r="A7723" s="62">
        <v>41114302</v>
      </c>
      <c r="B7723" s="63" t="s">
        <v>17423</v>
      </c>
    </row>
    <row r="7724" spans="1:2" x14ac:dyDescent="0.25">
      <c r="A7724" s="62">
        <v>41114303</v>
      </c>
      <c r="B7724" s="63" t="s">
        <v>15567</v>
      </c>
    </row>
    <row r="7725" spans="1:2" x14ac:dyDescent="0.25">
      <c r="A7725" s="62">
        <v>41114401</v>
      </c>
      <c r="B7725" s="63" t="s">
        <v>10977</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9169</v>
      </c>
    </row>
    <row r="7730" spans="1:2" x14ac:dyDescent="0.25">
      <c r="A7730" s="62">
        <v>41114406</v>
      </c>
      <c r="B7730" s="63" t="s">
        <v>16164</v>
      </c>
    </row>
    <row r="7731" spans="1:2" x14ac:dyDescent="0.25">
      <c r="A7731" s="62">
        <v>41114407</v>
      </c>
      <c r="B7731" s="63" t="s">
        <v>12518</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13710</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11851</v>
      </c>
    </row>
    <row r="7741" spans="1:2" x14ac:dyDescent="0.25">
      <c r="A7741" s="62">
        <v>41114506</v>
      </c>
      <c r="B7741" s="63" t="s">
        <v>4691</v>
      </c>
    </row>
    <row r="7742" spans="1:2" x14ac:dyDescent="0.25">
      <c r="A7742" s="62">
        <v>41114507</v>
      </c>
      <c r="B7742" s="63" t="s">
        <v>18778</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10371</v>
      </c>
    </row>
    <row r="7748" spans="1:2" x14ac:dyDescent="0.25">
      <c r="A7748" s="62">
        <v>41114603</v>
      </c>
      <c r="B7748" s="63" t="s">
        <v>4358</v>
      </c>
    </row>
    <row r="7749" spans="1:2" x14ac:dyDescent="0.25">
      <c r="A7749" s="62">
        <v>41114604</v>
      </c>
      <c r="B7749" s="63" t="s">
        <v>11613</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11792</v>
      </c>
    </row>
    <row r="7754" spans="1:2" x14ac:dyDescent="0.25">
      <c r="A7754" s="62">
        <v>41114609</v>
      </c>
      <c r="B7754" s="63" t="s">
        <v>5628</v>
      </c>
    </row>
    <row r="7755" spans="1:2" x14ac:dyDescent="0.25">
      <c r="A7755" s="62">
        <v>41114610</v>
      </c>
      <c r="B7755" s="63" t="s">
        <v>10493</v>
      </c>
    </row>
    <row r="7756" spans="1:2" x14ac:dyDescent="0.25">
      <c r="A7756" s="62">
        <v>41114611</v>
      </c>
      <c r="B7756" s="63" t="s">
        <v>11431</v>
      </c>
    </row>
    <row r="7757" spans="1:2" x14ac:dyDescent="0.25">
      <c r="A7757" s="62">
        <v>41114612</v>
      </c>
      <c r="B7757" s="63" t="s">
        <v>16754</v>
      </c>
    </row>
    <row r="7758" spans="1:2" x14ac:dyDescent="0.25">
      <c r="A7758" s="62">
        <v>41114613</v>
      </c>
      <c r="B7758" s="63" t="s">
        <v>2438</v>
      </c>
    </row>
    <row r="7759" spans="1:2" x14ac:dyDescent="0.25">
      <c r="A7759" s="62">
        <v>41114614</v>
      </c>
      <c r="B7759" s="63" t="s">
        <v>5651</v>
      </c>
    </row>
    <row r="7760" spans="1:2" x14ac:dyDescent="0.25">
      <c r="A7760" s="62">
        <v>41114615</v>
      </c>
      <c r="B7760" s="63" t="s">
        <v>14799</v>
      </c>
    </row>
    <row r="7761" spans="1:2" x14ac:dyDescent="0.25">
      <c r="A7761" s="62">
        <v>41114616</v>
      </c>
      <c r="B7761" s="63" t="s">
        <v>8534</v>
      </c>
    </row>
    <row r="7762" spans="1:2" x14ac:dyDescent="0.25">
      <c r="A7762" s="62">
        <v>41114617</v>
      </c>
      <c r="B7762" s="63" t="s">
        <v>5648</v>
      </c>
    </row>
    <row r="7763" spans="1:2" x14ac:dyDescent="0.25">
      <c r="A7763" s="62">
        <v>41114618</v>
      </c>
      <c r="B7763" s="63" t="s">
        <v>11498</v>
      </c>
    </row>
    <row r="7764" spans="1:2" x14ac:dyDescent="0.25">
      <c r="A7764" s="62">
        <v>41114619</v>
      </c>
      <c r="B7764" s="63" t="s">
        <v>16766</v>
      </c>
    </row>
    <row r="7765" spans="1:2" x14ac:dyDescent="0.25">
      <c r="A7765" s="62">
        <v>41114620</v>
      </c>
      <c r="B7765" s="63" t="s">
        <v>17385</v>
      </c>
    </row>
    <row r="7766" spans="1:2" x14ac:dyDescent="0.25">
      <c r="A7766" s="62">
        <v>41114621</v>
      </c>
      <c r="B7766" s="63" t="s">
        <v>4477</v>
      </c>
    </row>
    <row r="7767" spans="1:2" x14ac:dyDescent="0.25">
      <c r="A7767" s="62">
        <v>41114622</v>
      </c>
      <c r="B7767" s="63" t="s">
        <v>1205</v>
      </c>
    </row>
    <row r="7768" spans="1:2" x14ac:dyDescent="0.25">
      <c r="A7768" s="62">
        <v>41114623</v>
      </c>
      <c r="B7768" s="63" t="s">
        <v>17711</v>
      </c>
    </row>
    <row r="7769" spans="1:2" x14ac:dyDescent="0.25">
      <c r="A7769" s="62">
        <v>41114624</v>
      </c>
      <c r="B7769" s="63" t="s">
        <v>10349</v>
      </c>
    </row>
    <row r="7770" spans="1:2" x14ac:dyDescent="0.25">
      <c r="A7770" s="62">
        <v>41114625</v>
      </c>
      <c r="B7770" s="63" t="s">
        <v>9867</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14950</v>
      </c>
    </row>
    <row r="7781" spans="1:2" x14ac:dyDescent="0.25">
      <c r="A7781" s="62">
        <v>41115101</v>
      </c>
      <c r="B7781" s="63" t="s">
        <v>10180</v>
      </c>
    </row>
    <row r="7782" spans="1:2" x14ac:dyDescent="0.25">
      <c r="A7782" s="62">
        <v>41115201</v>
      </c>
      <c r="B7782" s="63" t="s">
        <v>4024</v>
      </c>
    </row>
    <row r="7783" spans="1:2" x14ac:dyDescent="0.25">
      <c r="A7783" s="62">
        <v>41115202</v>
      </c>
      <c r="B7783" s="63" t="s">
        <v>870</v>
      </c>
    </row>
    <row r="7784" spans="1:2" x14ac:dyDescent="0.25">
      <c r="A7784" s="62">
        <v>41115301</v>
      </c>
      <c r="B7784" s="63" t="s">
        <v>9556</v>
      </c>
    </row>
    <row r="7785" spans="1:2" x14ac:dyDescent="0.25">
      <c r="A7785" s="62">
        <v>41115302</v>
      </c>
      <c r="B7785" s="63" t="s">
        <v>12988</v>
      </c>
    </row>
    <row r="7786" spans="1:2" x14ac:dyDescent="0.25">
      <c r="A7786" s="62">
        <v>41115303</v>
      </c>
      <c r="B7786" s="63" t="s">
        <v>13671</v>
      </c>
    </row>
    <row r="7787" spans="1:2" x14ac:dyDescent="0.25">
      <c r="A7787" s="62">
        <v>41115304</v>
      </c>
      <c r="B7787" s="63" t="s">
        <v>18569</v>
      </c>
    </row>
    <row r="7788" spans="1:2" x14ac:dyDescent="0.25">
      <c r="A7788" s="62">
        <v>41115305</v>
      </c>
      <c r="B7788" s="63" t="s">
        <v>17498</v>
      </c>
    </row>
    <row r="7789" spans="1:2" x14ac:dyDescent="0.25">
      <c r="A7789" s="62">
        <v>41115306</v>
      </c>
      <c r="B7789" s="63" t="s">
        <v>4783</v>
      </c>
    </row>
    <row r="7790" spans="1:2" x14ac:dyDescent="0.25">
      <c r="A7790" s="62">
        <v>41115307</v>
      </c>
      <c r="B7790" s="63" t="s">
        <v>11738</v>
      </c>
    </row>
    <row r="7791" spans="1:2" x14ac:dyDescent="0.25">
      <c r="A7791" s="62">
        <v>41115308</v>
      </c>
      <c r="B7791" s="63" t="s">
        <v>5627</v>
      </c>
    </row>
    <row r="7792" spans="1:2" x14ac:dyDescent="0.25">
      <c r="A7792" s="62">
        <v>41115309</v>
      </c>
      <c r="B7792" s="63" t="s">
        <v>11782</v>
      </c>
    </row>
    <row r="7793" spans="1:2" x14ac:dyDescent="0.25">
      <c r="A7793" s="62">
        <v>41115310</v>
      </c>
      <c r="B7793" s="63" t="s">
        <v>6815</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2842</v>
      </c>
    </row>
    <row r="7798" spans="1:2" x14ac:dyDescent="0.25">
      <c r="A7798" s="62">
        <v>41115315</v>
      </c>
      <c r="B7798" s="63" t="s">
        <v>14490</v>
      </c>
    </row>
    <row r="7799" spans="1:2" x14ac:dyDescent="0.25">
      <c r="A7799" s="62">
        <v>41115316</v>
      </c>
      <c r="B7799" s="63" t="s">
        <v>11021</v>
      </c>
    </row>
    <row r="7800" spans="1:2" x14ac:dyDescent="0.25">
      <c r="A7800" s="62">
        <v>41115317</v>
      </c>
      <c r="B7800" s="63" t="s">
        <v>9094</v>
      </c>
    </row>
    <row r="7801" spans="1:2" x14ac:dyDescent="0.25">
      <c r="A7801" s="62">
        <v>41115318</v>
      </c>
      <c r="B7801" s="63" t="s">
        <v>11264</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11197</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14657</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1528</v>
      </c>
    </row>
    <row r="7815" spans="1:2" x14ac:dyDescent="0.25">
      <c r="A7815" s="62">
        <v>41115410</v>
      </c>
      <c r="B7815" s="63" t="s">
        <v>12011</v>
      </c>
    </row>
    <row r="7816" spans="1:2" x14ac:dyDescent="0.25">
      <c r="A7816" s="62">
        <v>41115411</v>
      </c>
      <c r="B7816" s="63" t="s">
        <v>18097</v>
      </c>
    </row>
    <row r="7817" spans="1:2" x14ac:dyDescent="0.25">
      <c r="A7817" s="62">
        <v>41115501</v>
      </c>
      <c r="B7817" s="63" t="s">
        <v>11672</v>
      </c>
    </row>
    <row r="7818" spans="1:2" x14ac:dyDescent="0.25">
      <c r="A7818" s="62">
        <v>41115502</v>
      </c>
      <c r="B7818" s="63" t="s">
        <v>9894</v>
      </c>
    </row>
    <row r="7819" spans="1:2" x14ac:dyDescent="0.25">
      <c r="A7819" s="62">
        <v>41115503</v>
      </c>
      <c r="B7819" s="63" t="s">
        <v>17678</v>
      </c>
    </row>
    <row r="7820" spans="1:2" x14ac:dyDescent="0.25">
      <c r="A7820" s="62">
        <v>41115504</v>
      </c>
      <c r="B7820" s="63" t="s">
        <v>6897</v>
      </c>
    </row>
    <row r="7821" spans="1:2" x14ac:dyDescent="0.25">
      <c r="A7821" s="62">
        <v>41115505</v>
      </c>
      <c r="B7821" s="63" t="s">
        <v>12818</v>
      </c>
    </row>
    <row r="7822" spans="1:2" x14ac:dyDescent="0.25">
      <c r="A7822" s="62">
        <v>41115601</v>
      </c>
      <c r="B7822" s="63" t="s">
        <v>10269</v>
      </c>
    </row>
    <row r="7823" spans="1:2" x14ac:dyDescent="0.25">
      <c r="A7823" s="62">
        <v>41115602</v>
      </c>
      <c r="B7823" s="63" t="s">
        <v>7249</v>
      </c>
    </row>
    <row r="7824" spans="1:2" x14ac:dyDescent="0.25">
      <c r="A7824" s="62">
        <v>41115603</v>
      </c>
      <c r="B7824" s="63" t="s">
        <v>3209</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4584</v>
      </c>
    </row>
    <row r="7829" spans="1:2" x14ac:dyDescent="0.25">
      <c r="A7829" s="62">
        <v>41115608</v>
      </c>
      <c r="B7829" s="63" t="s">
        <v>11627</v>
      </c>
    </row>
    <row r="7830" spans="1:2" x14ac:dyDescent="0.25">
      <c r="A7830" s="62">
        <v>41115609</v>
      </c>
      <c r="B7830" s="63" t="s">
        <v>13742</v>
      </c>
    </row>
    <row r="7831" spans="1:2" x14ac:dyDescent="0.25">
      <c r="A7831" s="62">
        <v>41115610</v>
      </c>
      <c r="B7831" s="63" t="s">
        <v>12985</v>
      </c>
    </row>
    <row r="7832" spans="1:2" x14ac:dyDescent="0.25">
      <c r="A7832" s="62">
        <v>41115611</v>
      </c>
      <c r="B7832" s="63" t="s">
        <v>13811</v>
      </c>
    </row>
    <row r="7833" spans="1:2" x14ac:dyDescent="0.25">
      <c r="A7833" s="62">
        <v>41115612</v>
      </c>
      <c r="B7833" s="63" t="s">
        <v>88</v>
      </c>
    </row>
    <row r="7834" spans="1:2" x14ac:dyDescent="0.25">
      <c r="A7834" s="62">
        <v>41115613</v>
      </c>
      <c r="B7834" s="63" t="s">
        <v>10152</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11371</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4937</v>
      </c>
    </row>
    <row r="7844" spans="1:2" x14ac:dyDescent="0.25">
      <c r="A7844" s="62">
        <v>41115709</v>
      </c>
      <c r="B7844" s="63" t="s">
        <v>2263</v>
      </c>
    </row>
    <row r="7845" spans="1:2" x14ac:dyDescent="0.25">
      <c r="A7845" s="62">
        <v>41115710</v>
      </c>
      <c r="B7845" s="63" t="s">
        <v>10919</v>
      </c>
    </row>
    <row r="7846" spans="1:2" x14ac:dyDescent="0.25">
      <c r="A7846" s="62">
        <v>41115711</v>
      </c>
      <c r="B7846" s="63" t="s">
        <v>5494</v>
      </c>
    </row>
    <row r="7847" spans="1:2" x14ac:dyDescent="0.25">
      <c r="A7847" s="62">
        <v>41115712</v>
      </c>
      <c r="B7847" s="63" t="s">
        <v>16737</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4773</v>
      </c>
    </row>
    <row r="7853" spans="1:2" x14ac:dyDescent="0.25">
      <c r="A7853" s="62">
        <v>41115718</v>
      </c>
      <c r="B7853" s="63" t="s">
        <v>8299</v>
      </c>
    </row>
    <row r="7854" spans="1:2" x14ac:dyDescent="0.25">
      <c r="A7854" s="62">
        <v>41115719</v>
      </c>
      <c r="B7854" s="63" t="s">
        <v>5710</v>
      </c>
    </row>
    <row r="7855" spans="1:2" x14ac:dyDescent="0.25">
      <c r="A7855" s="62">
        <v>41115720</v>
      </c>
      <c r="B7855" s="63" t="s">
        <v>3542</v>
      </c>
    </row>
    <row r="7856" spans="1:2" x14ac:dyDescent="0.25">
      <c r="A7856" s="62">
        <v>41115801</v>
      </c>
      <c r="B7856" s="63" t="s">
        <v>12563</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3651</v>
      </c>
    </row>
    <row r="7861" spans="1:2" x14ac:dyDescent="0.25">
      <c r="A7861" s="62">
        <v>41115806</v>
      </c>
      <c r="B7861" s="63" t="s">
        <v>1208</v>
      </c>
    </row>
    <row r="7862" spans="1:2" x14ac:dyDescent="0.25">
      <c r="A7862" s="62">
        <v>41115807</v>
      </c>
      <c r="B7862" s="63" t="s">
        <v>11238</v>
      </c>
    </row>
    <row r="7863" spans="1:2" x14ac:dyDescent="0.25">
      <c r="A7863" s="62">
        <v>41115808</v>
      </c>
      <c r="B7863" s="63" t="s">
        <v>8980</v>
      </c>
    </row>
    <row r="7864" spans="1:2" x14ac:dyDescent="0.25">
      <c r="A7864" s="62">
        <v>41115809</v>
      </c>
      <c r="B7864" s="63" t="s">
        <v>15395</v>
      </c>
    </row>
    <row r="7865" spans="1:2" x14ac:dyDescent="0.25">
      <c r="A7865" s="62">
        <v>41115810</v>
      </c>
      <c r="B7865" s="63" t="s">
        <v>5165</v>
      </c>
    </row>
    <row r="7866" spans="1:2" x14ac:dyDescent="0.25">
      <c r="A7866" s="62">
        <v>41115811</v>
      </c>
      <c r="B7866" s="63" t="s">
        <v>6793</v>
      </c>
    </row>
    <row r="7867" spans="1:2" x14ac:dyDescent="0.25">
      <c r="A7867" s="62">
        <v>41115812</v>
      </c>
      <c r="B7867" s="63" t="s">
        <v>5384</v>
      </c>
    </row>
    <row r="7868" spans="1:2" x14ac:dyDescent="0.25">
      <c r="A7868" s="62">
        <v>41115813</v>
      </c>
      <c r="B7868" s="63" t="s">
        <v>13091</v>
      </c>
    </row>
    <row r="7869" spans="1:2" x14ac:dyDescent="0.25">
      <c r="A7869" s="62">
        <v>41115814</v>
      </c>
      <c r="B7869" s="63" t="s">
        <v>11721</v>
      </c>
    </row>
    <row r="7870" spans="1:2" x14ac:dyDescent="0.25">
      <c r="A7870" s="62">
        <v>41115815</v>
      </c>
      <c r="B7870" s="63" t="s">
        <v>18657</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16926</v>
      </c>
    </row>
    <row r="7875" spans="1:2" x14ac:dyDescent="0.25">
      <c r="A7875" s="62">
        <v>41115820</v>
      </c>
      <c r="B7875" s="63" t="s">
        <v>18321</v>
      </c>
    </row>
    <row r="7876" spans="1:2" x14ac:dyDescent="0.25">
      <c r="A7876" s="62">
        <v>41115821</v>
      </c>
      <c r="B7876" s="63" t="s">
        <v>5738</v>
      </c>
    </row>
    <row r="7877" spans="1:2" x14ac:dyDescent="0.25">
      <c r="A7877" s="62">
        <v>41115822</v>
      </c>
      <c r="B7877" s="63" t="s">
        <v>10105</v>
      </c>
    </row>
    <row r="7878" spans="1:2" x14ac:dyDescent="0.25">
      <c r="A7878" s="62">
        <v>41115823</v>
      </c>
      <c r="B7878" s="63" t="s">
        <v>14688</v>
      </c>
    </row>
    <row r="7879" spans="1:2" x14ac:dyDescent="0.25">
      <c r="A7879" s="62">
        <v>41115824</v>
      </c>
      <c r="B7879" s="63" t="s">
        <v>16790</v>
      </c>
    </row>
    <row r="7880" spans="1:2" x14ac:dyDescent="0.25">
      <c r="A7880" s="62">
        <v>41115825</v>
      </c>
      <c r="B7880" s="63" t="s">
        <v>12665</v>
      </c>
    </row>
    <row r="7881" spans="1:2" x14ac:dyDescent="0.25">
      <c r="A7881" s="62">
        <v>41115826</v>
      </c>
      <c r="B7881" s="63" t="s">
        <v>11657</v>
      </c>
    </row>
    <row r="7882" spans="1:2" x14ac:dyDescent="0.25">
      <c r="A7882" s="62">
        <v>41115827</v>
      </c>
      <c r="B7882" s="63" t="s">
        <v>13282</v>
      </c>
    </row>
    <row r="7883" spans="1:2" x14ac:dyDescent="0.25">
      <c r="A7883" s="62">
        <v>41115828</v>
      </c>
      <c r="B7883" s="63" t="s">
        <v>13126</v>
      </c>
    </row>
    <row r="7884" spans="1:2" x14ac:dyDescent="0.25">
      <c r="A7884" s="62">
        <v>41115829</v>
      </c>
      <c r="B7884" s="63" t="s">
        <v>12074</v>
      </c>
    </row>
    <row r="7885" spans="1:2" x14ac:dyDescent="0.25">
      <c r="A7885" s="62">
        <v>41115830</v>
      </c>
      <c r="B7885" s="63" t="s">
        <v>8440</v>
      </c>
    </row>
    <row r="7886" spans="1:2" x14ac:dyDescent="0.25">
      <c r="A7886" s="62">
        <v>41116001</v>
      </c>
      <c r="B7886" s="63" t="s">
        <v>612</v>
      </c>
    </row>
    <row r="7887" spans="1:2" x14ac:dyDescent="0.25">
      <c r="A7887" s="62">
        <v>41116002</v>
      </c>
      <c r="B7887" s="63" t="s">
        <v>9718</v>
      </c>
    </row>
    <row r="7888" spans="1:2" x14ac:dyDescent="0.25">
      <c r="A7888" s="62">
        <v>41116003</v>
      </c>
      <c r="B7888" s="63" t="s">
        <v>6652</v>
      </c>
    </row>
    <row r="7889" spans="1:2" x14ac:dyDescent="0.25">
      <c r="A7889" s="62">
        <v>41116004</v>
      </c>
      <c r="B7889" s="63" t="s">
        <v>718</v>
      </c>
    </row>
    <row r="7890" spans="1:2" x14ac:dyDescent="0.25">
      <c r="A7890" s="62">
        <v>41116005</v>
      </c>
      <c r="B7890" s="63" t="s">
        <v>9855</v>
      </c>
    </row>
    <row r="7891" spans="1:2" x14ac:dyDescent="0.25">
      <c r="A7891" s="62">
        <v>41116006</v>
      </c>
      <c r="B7891" s="63" t="s">
        <v>12430</v>
      </c>
    </row>
    <row r="7892" spans="1:2" x14ac:dyDescent="0.25">
      <c r="A7892" s="62">
        <v>41116007</v>
      </c>
      <c r="B7892" s="63" t="s">
        <v>18129</v>
      </c>
    </row>
    <row r="7893" spans="1:2" x14ac:dyDescent="0.25">
      <c r="A7893" s="62">
        <v>41116008</v>
      </c>
      <c r="B7893" s="63" t="s">
        <v>16751</v>
      </c>
    </row>
    <row r="7894" spans="1:2" x14ac:dyDescent="0.25">
      <c r="A7894" s="62">
        <v>41116009</v>
      </c>
      <c r="B7894" s="63" t="s">
        <v>12851</v>
      </c>
    </row>
    <row r="7895" spans="1:2" x14ac:dyDescent="0.25">
      <c r="A7895" s="62">
        <v>41116010</v>
      </c>
      <c r="B7895" s="63" t="s">
        <v>14159</v>
      </c>
    </row>
    <row r="7896" spans="1:2" x14ac:dyDescent="0.25">
      <c r="A7896" s="62">
        <v>41116011</v>
      </c>
      <c r="B7896" s="63" t="s">
        <v>8307</v>
      </c>
    </row>
    <row r="7897" spans="1:2" x14ac:dyDescent="0.25">
      <c r="A7897" s="62">
        <v>41116012</v>
      </c>
      <c r="B7897" s="63" t="s">
        <v>8050</v>
      </c>
    </row>
    <row r="7898" spans="1:2" x14ac:dyDescent="0.25">
      <c r="A7898" s="62">
        <v>41116013</v>
      </c>
      <c r="B7898" s="63" t="s">
        <v>17122</v>
      </c>
    </row>
    <row r="7899" spans="1:2" x14ac:dyDescent="0.25">
      <c r="A7899" s="62">
        <v>41116014</v>
      </c>
      <c r="B7899" s="63" t="s">
        <v>4991</v>
      </c>
    </row>
    <row r="7900" spans="1:2" x14ac:dyDescent="0.25">
      <c r="A7900" s="62">
        <v>41116015</v>
      </c>
      <c r="B7900" s="63" t="s">
        <v>8303</v>
      </c>
    </row>
    <row r="7901" spans="1:2" x14ac:dyDescent="0.25">
      <c r="A7901" s="62">
        <v>41116101</v>
      </c>
      <c r="B7901" s="63" t="s">
        <v>14728</v>
      </c>
    </row>
    <row r="7902" spans="1:2" x14ac:dyDescent="0.25">
      <c r="A7902" s="62">
        <v>41116102</v>
      </c>
      <c r="B7902" s="63" t="s">
        <v>8622</v>
      </c>
    </row>
    <row r="7903" spans="1:2" x14ac:dyDescent="0.25">
      <c r="A7903" s="62">
        <v>41116103</v>
      </c>
      <c r="B7903" s="63" t="s">
        <v>10822</v>
      </c>
    </row>
    <row r="7904" spans="1:2" x14ac:dyDescent="0.25">
      <c r="A7904" s="62">
        <v>41116104</v>
      </c>
      <c r="B7904" s="63" t="s">
        <v>12796</v>
      </c>
    </row>
    <row r="7905" spans="1:2" x14ac:dyDescent="0.25">
      <c r="A7905" s="62">
        <v>41116105</v>
      </c>
      <c r="B7905" s="63" t="s">
        <v>4295</v>
      </c>
    </row>
    <row r="7906" spans="1:2" x14ac:dyDescent="0.25">
      <c r="A7906" s="62">
        <v>41116106</v>
      </c>
      <c r="B7906" s="63" t="s">
        <v>13128</v>
      </c>
    </row>
    <row r="7907" spans="1:2" x14ac:dyDescent="0.25">
      <c r="A7907" s="62">
        <v>41116107</v>
      </c>
      <c r="B7907" s="63" t="s">
        <v>14956</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15582</v>
      </c>
    </row>
    <row r="7912" spans="1:2" x14ac:dyDescent="0.25">
      <c r="A7912" s="62">
        <v>41116112</v>
      </c>
      <c r="B7912" s="63" t="s">
        <v>15025</v>
      </c>
    </row>
    <row r="7913" spans="1:2" x14ac:dyDescent="0.25">
      <c r="A7913" s="62">
        <v>41116113</v>
      </c>
      <c r="B7913" s="63" t="s">
        <v>9687</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5367</v>
      </c>
    </row>
    <row r="7920" spans="1:2" x14ac:dyDescent="0.25">
      <c r="A7920" s="62">
        <v>41116122</v>
      </c>
      <c r="B7920" s="63" t="s">
        <v>6562</v>
      </c>
    </row>
    <row r="7921" spans="1:2" x14ac:dyDescent="0.25">
      <c r="A7921" s="62">
        <v>41116123</v>
      </c>
      <c r="B7921" s="63" t="s">
        <v>13488</v>
      </c>
    </row>
    <row r="7922" spans="1:2" x14ac:dyDescent="0.25">
      <c r="A7922" s="62">
        <v>41116124</v>
      </c>
      <c r="B7922" s="63" t="s">
        <v>18547</v>
      </c>
    </row>
    <row r="7923" spans="1:2" x14ac:dyDescent="0.25">
      <c r="A7923" s="62">
        <v>41116125</v>
      </c>
      <c r="B7923" s="63" t="s">
        <v>4381</v>
      </c>
    </row>
    <row r="7924" spans="1:2" x14ac:dyDescent="0.25">
      <c r="A7924" s="62">
        <v>41116126</v>
      </c>
      <c r="B7924" s="63" t="s">
        <v>14406</v>
      </c>
    </row>
    <row r="7925" spans="1:2" x14ac:dyDescent="0.25">
      <c r="A7925" s="62">
        <v>41116127</v>
      </c>
      <c r="B7925" s="63" t="s">
        <v>12313</v>
      </c>
    </row>
    <row r="7926" spans="1:2" x14ac:dyDescent="0.25">
      <c r="A7926" s="62">
        <v>41116128</v>
      </c>
      <c r="B7926" s="63" t="s">
        <v>15517</v>
      </c>
    </row>
    <row r="7927" spans="1:2" x14ac:dyDescent="0.25">
      <c r="A7927" s="62">
        <v>41116129</v>
      </c>
      <c r="B7927" s="63" t="s">
        <v>9191</v>
      </c>
    </row>
    <row r="7928" spans="1:2" x14ac:dyDescent="0.25">
      <c r="A7928" s="62">
        <v>41116130</v>
      </c>
      <c r="B7928" s="63" t="s">
        <v>13787</v>
      </c>
    </row>
    <row r="7929" spans="1:2" x14ac:dyDescent="0.25">
      <c r="A7929" s="62">
        <v>41116131</v>
      </c>
      <c r="B7929" s="63" t="s">
        <v>15732</v>
      </c>
    </row>
    <row r="7930" spans="1:2" x14ac:dyDescent="0.25">
      <c r="A7930" s="62">
        <v>41116132</v>
      </c>
      <c r="B7930" s="63" t="s">
        <v>3929</v>
      </c>
    </row>
    <row r="7931" spans="1:2" x14ac:dyDescent="0.25">
      <c r="A7931" s="62">
        <v>41116133</v>
      </c>
      <c r="B7931" s="63" t="s">
        <v>14393</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10381</v>
      </c>
    </row>
    <row r="7936" spans="1:2" x14ac:dyDescent="0.25">
      <c r="A7936" s="62">
        <v>41116138</v>
      </c>
      <c r="B7936" s="63" t="s">
        <v>11882</v>
      </c>
    </row>
    <row r="7937" spans="1:2" x14ac:dyDescent="0.25">
      <c r="A7937" s="62">
        <v>41116139</v>
      </c>
      <c r="B7937" s="63" t="s">
        <v>2883</v>
      </c>
    </row>
    <row r="7938" spans="1:2" x14ac:dyDescent="0.25">
      <c r="A7938" s="62">
        <v>41116140</v>
      </c>
      <c r="B7938" s="63" t="s">
        <v>15017</v>
      </c>
    </row>
    <row r="7939" spans="1:2" x14ac:dyDescent="0.25">
      <c r="A7939" s="62">
        <v>41116141</v>
      </c>
      <c r="B7939" s="63" t="s">
        <v>12146</v>
      </c>
    </row>
    <row r="7940" spans="1:2" x14ac:dyDescent="0.25">
      <c r="A7940" s="62">
        <v>41116142</v>
      </c>
      <c r="B7940" s="63" t="s">
        <v>3817</v>
      </c>
    </row>
    <row r="7941" spans="1:2" x14ac:dyDescent="0.25">
      <c r="A7941" s="62">
        <v>41116143</v>
      </c>
      <c r="B7941" s="63" t="s">
        <v>3632</v>
      </c>
    </row>
    <row r="7942" spans="1:2" x14ac:dyDescent="0.25">
      <c r="A7942" s="62">
        <v>41116144</v>
      </c>
      <c r="B7942" s="63" t="s">
        <v>15082</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14889</v>
      </c>
    </row>
    <row r="7947" spans="1:2" x14ac:dyDescent="0.25">
      <c r="A7947" s="62">
        <v>41116201</v>
      </c>
      <c r="B7947" s="63" t="s">
        <v>11583</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9580</v>
      </c>
    </row>
    <row r="7953" spans="1:2" x14ac:dyDescent="0.25">
      <c r="A7953" s="62">
        <v>41116501</v>
      </c>
      <c r="B7953" s="63" t="s">
        <v>18605</v>
      </c>
    </row>
    <row r="7954" spans="1:2" x14ac:dyDescent="0.25">
      <c r="A7954" s="62">
        <v>41121501</v>
      </c>
      <c r="B7954" s="63" t="s">
        <v>6783</v>
      </c>
    </row>
    <row r="7955" spans="1:2" x14ac:dyDescent="0.25">
      <c r="A7955" s="62">
        <v>41121502</v>
      </c>
      <c r="B7955" s="63" t="s">
        <v>3468</v>
      </c>
    </row>
    <row r="7956" spans="1:2" x14ac:dyDescent="0.25">
      <c r="A7956" s="62">
        <v>41121503</v>
      </c>
      <c r="B7956" s="63" t="s">
        <v>17868</v>
      </c>
    </row>
    <row r="7957" spans="1:2" x14ac:dyDescent="0.25">
      <c r="A7957" s="62">
        <v>41121504</v>
      </c>
      <c r="B7957" s="63" t="s">
        <v>7769</v>
      </c>
    </row>
    <row r="7958" spans="1:2" x14ac:dyDescent="0.25">
      <c r="A7958" s="62">
        <v>41121505</v>
      </c>
      <c r="B7958" s="63" t="s">
        <v>11865</v>
      </c>
    </row>
    <row r="7959" spans="1:2" x14ac:dyDescent="0.25">
      <c r="A7959" s="62">
        <v>41121506</v>
      </c>
      <c r="B7959" s="63" t="s">
        <v>11463</v>
      </c>
    </row>
    <row r="7960" spans="1:2" x14ac:dyDescent="0.25">
      <c r="A7960" s="62">
        <v>41121507</v>
      </c>
      <c r="B7960" s="63" t="s">
        <v>7237</v>
      </c>
    </row>
    <row r="7961" spans="1:2" x14ac:dyDescent="0.25">
      <c r="A7961" s="62">
        <v>41121508</v>
      </c>
      <c r="B7961" s="63" t="s">
        <v>14034</v>
      </c>
    </row>
    <row r="7962" spans="1:2" x14ac:dyDescent="0.25">
      <c r="A7962" s="62">
        <v>41121509</v>
      </c>
      <c r="B7962" s="63" t="s">
        <v>5370</v>
      </c>
    </row>
    <row r="7963" spans="1:2" x14ac:dyDescent="0.25">
      <c r="A7963" s="62">
        <v>41121510</v>
      </c>
      <c r="B7963" s="63" t="s">
        <v>14189</v>
      </c>
    </row>
    <row r="7964" spans="1:2" x14ac:dyDescent="0.25">
      <c r="A7964" s="62">
        <v>41121511</v>
      </c>
      <c r="B7964" s="63" t="s">
        <v>425</v>
      </c>
    </row>
    <row r="7965" spans="1:2" x14ac:dyDescent="0.25">
      <c r="A7965" s="62">
        <v>41121513</v>
      </c>
      <c r="B7965" s="63" t="s">
        <v>12989</v>
      </c>
    </row>
    <row r="7966" spans="1:2" x14ac:dyDescent="0.25">
      <c r="A7966" s="62">
        <v>41121514</v>
      </c>
      <c r="B7966" s="63" t="s">
        <v>18284</v>
      </c>
    </row>
    <row r="7967" spans="1:2" x14ac:dyDescent="0.25">
      <c r="A7967" s="62">
        <v>41121515</v>
      </c>
      <c r="B7967" s="63" t="s">
        <v>7392</v>
      </c>
    </row>
    <row r="7968" spans="1:2" x14ac:dyDescent="0.25">
      <c r="A7968" s="62">
        <v>41121516</v>
      </c>
      <c r="B7968" s="63" t="s">
        <v>6625</v>
      </c>
    </row>
    <row r="7969" spans="1:2" x14ac:dyDescent="0.25">
      <c r="A7969" s="62">
        <v>41121517</v>
      </c>
      <c r="B7969" s="63" t="s">
        <v>17569</v>
      </c>
    </row>
    <row r="7970" spans="1:2" x14ac:dyDescent="0.25">
      <c r="A7970" s="62">
        <v>41121601</v>
      </c>
      <c r="B7970" s="63" t="s">
        <v>9545</v>
      </c>
    </row>
    <row r="7971" spans="1:2" x14ac:dyDescent="0.25">
      <c r="A7971" s="62">
        <v>41121602</v>
      </c>
      <c r="B7971" s="63" t="s">
        <v>4117</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6724</v>
      </c>
    </row>
    <row r="7976" spans="1:2" x14ac:dyDescent="0.25">
      <c r="A7976" s="62">
        <v>41121607</v>
      </c>
      <c r="B7976" s="63" t="s">
        <v>17192</v>
      </c>
    </row>
    <row r="7977" spans="1:2" x14ac:dyDescent="0.25">
      <c r="A7977" s="62">
        <v>41121608</v>
      </c>
      <c r="B7977" s="63" t="s">
        <v>15739</v>
      </c>
    </row>
    <row r="7978" spans="1:2" x14ac:dyDescent="0.25">
      <c r="A7978" s="62">
        <v>41121609</v>
      </c>
      <c r="B7978" s="63" t="s">
        <v>10661</v>
      </c>
    </row>
    <row r="7979" spans="1:2" x14ac:dyDescent="0.25">
      <c r="A7979" s="62">
        <v>41121701</v>
      </c>
      <c r="B7979" s="63" t="s">
        <v>3852</v>
      </c>
    </row>
    <row r="7980" spans="1:2" x14ac:dyDescent="0.25">
      <c r="A7980" s="62">
        <v>41121702</v>
      </c>
      <c r="B7980" s="63" t="s">
        <v>7666</v>
      </c>
    </row>
    <row r="7981" spans="1:2" x14ac:dyDescent="0.25">
      <c r="A7981" s="62">
        <v>41121703</v>
      </c>
      <c r="B7981" s="63" t="s">
        <v>10676</v>
      </c>
    </row>
    <row r="7982" spans="1:2" x14ac:dyDescent="0.25">
      <c r="A7982" s="62">
        <v>41121704</v>
      </c>
      <c r="B7982" s="63" t="s">
        <v>8019</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10240</v>
      </c>
    </row>
    <row r="7991" spans="1:2" x14ac:dyDescent="0.25">
      <c r="A7991" s="62">
        <v>41121802</v>
      </c>
      <c r="B7991" s="63" t="s">
        <v>15674</v>
      </c>
    </row>
    <row r="7992" spans="1:2" x14ac:dyDescent="0.25">
      <c r="A7992" s="62">
        <v>41121803</v>
      </c>
      <c r="B7992" s="63" t="s">
        <v>10002</v>
      </c>
    </row>
    <row r="7993" spans="1:2" x14ac:dyDescent="0.25">
      <c r="A7993" s="62">
        <v>41121804</v>
      </c>
      <c r="B7993" s="63" t="s">
        <v>11507</v>
      </c>
    </row>
    <row r="7994" spans="1:2" x14ac:dyDescent="0.25">
      <c r="A7994" s="62">
        <v>41121805</v>
      </c>
      <c r="B7994" s="63" t="s">
        <v>2324</v>
      </c>
    </row>
    <row r="7995" spans="1:2" x14ac:dyDescent="0.25">
      <c r="A7995" s="62">
        <v>41121806</v>
      </c>
      <c r="B7995" s="63" t="s">
        <v>3764</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11051</v>
      </c>
    </row>
    <row r="8003" spans="1:2" x14ac:dyDescent="0.25">
      <c r="A8003" s="62">
        <v>41121814</v>
      </c>
      <c r="B8003" s="63" t="s">
        <v>8458</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13375</v>
      </c>
    </row>
    <row r="8008" spans="1:2" x14ac:dyDescent="0.25">
      <c r="A8008" s="62">
        <v>41122004</v>
      </c>
      <c r="B8008" s="63" t="s">
        <v>12147</v>
      </c>
    </row>
    <row r="8009" spans="1:2" x14ac:dyDescent="0.25">
      <c r="A8009" s="62">
        <v>41122101</v>
      </c>
      <c r="B8009" s="63" t="s">
        <v>15176</v>
      </c>
    </row>
    <row r="8010" spans="1:2" x14ac:dyDescent="0.25">
      <c r="A8010" s="62">
        <v>41122102</v>
      </c>
      <c r="B8010" s="63" t="s">
        <v>1133</v>
      </c>
    </row>
    <row r="8011" spans="1:2" x14ac:dyDescent="0.25">
      <c r="A8011" s="62">
        <v>41122103</v>
      </c>
      <c r="B8011" s="63" t="s">
        <v>8162</v>
      </c>
    </row>
    <row r="8012" spans="1:2" x14ac:dyDescent="0.25">
      <c r="A8012" s="62">
        <v>41122104</v>
      </c>
      <c r="B8012" s="63" t="s">
        <v>9719</v>
      </c>
    </row>
    <row r="8013" spans="1:2" x14ac:dyDescent="0.25">
      <c r="A8013" s="62">
        <v>41122105</v>
      </c>
      <c r="B8013" s="63" t="s">
        <v>14875</v>
      </c>
    </row>
    <row r="8014" spans="1:2" x14ac:dyDescent="0.25">
      <c r="A8014" s="62">
        <v>41122106</v>
      </c>
      <c r="B8014" s="63" t="s">
        <v>11283</v>
      </c>
    </row>
    <row r="8015" spans="1:2" x14ac:dyDescent="0.25">
      <c r="A8015" s="62">
        <v>41122107</v>
      </c>
      <c r="B8015" s="63" t="s">
        <v>6445</v>
      </c>
    </row>
    <row r="8016" spans="1:2" x14ac:dyDescent="0.25">
      <c r="A8016" s="62">
        <v>41122108</v>
      </c>
      <c r="B8016" s="63" t="s">
        <v>17422</v>
      </c>
    </row>
    <row r="8017" spans="1:2" x14ac:dyDescent="0.25">
      <c r="A8017" s="62">
        <v>41122109</v>
      </c>
      <c r="B8017" s="63" t="s">
        <v>7205</v>
      </c>
    </row>
    <row r="8018" spans="1:2" x14ac:dyDescent="0.25">
      <c r="A8018" s="62">
        <v>41122110</v>
      </c>
      <c r="B8018" s="63" t="s">
        <v>6175</v>
      </c>
    </row>
    <row r="8019" spans="1:2" x14ac:dyDescent="0.25">
      <c r="A8019" s="62">
        <v>41122201</v>
      </c>
      <c r="B8019" s="63" t="s">
        <v>16006</v>
      </c>
    </row>
    <row r="8020" spans="1:2" x14ac:dyDescent="0.25">
      <c r="A8020" s="62">
        <v>41122202</v>
      </c>
      <c r="B8020" s="63" t="s">
        <v>15030</v>
      </c>
    </row>
    <row r="8021" spans="1:2" x14ac:dyDescent="0.25">
      <c r="A8021" s="62">
        <v>41122203</v>
      </c>
      <c r="B8021" s="63" t="s">
        <v>10456</v>
      </c>
    </row>
    <row r="8022" spans="1:2" x14ac:dyDescent="0.25">
      <c r="A8022" s="62">
        <v>41122301</v>
      </c>
      <c r="B8022" s="63" t="s">
        <v>5930</v>
      </c>
    </row>
    <row r="8023" spans="1:2" x14ac:dyDescent="0.25">
      <c r="A8023" s="62">
        <v>41122401</v>
      </c>
      <c r="B8023" s="63" t="s">
        <v>248</v>
      </c>
    </row>
    <row r="8024" spans="1:2" x14ac:dyDescent="0.25">
      <c r="A8024" s="62">
        <v>41122402</v>
      </c>
      <c r="B8024" s="63" t="s">
        <v>3622</v>
      </c>
    </row>
    <row r="8025" spans="1:2" x14ac:dyDescent="0.25">
      <c r="A8025" s="62">
        <v>41122403</v>
      </c>
      <c r="B8025" s="63" t="s">
        <v>14662</v>
      </c>
    </row>
    <row r="8026" spans="1:2" x14ac:dyDescent="0.25">
      <c r="A8026" s="62">
        <v>41122404</v>
      </c>
      <c r="B8026" s="63" t="s">
        <v>14613</v>
      </c>
    </row>
    <row r="8027" spans="1:2" x14ac:dyDescent="0.25">
      <c r="A8027" s="62">
        <v>41122405</v>
      </c>
      <c r="B8027" s="63" t="s">
        <v>10828</v>
      </c>
    </row>
    <row r="8028" spans="1:2" x14ac:dyDescent="0.25">
      <c r="A8028" s="62">
        <v>41122406</v>
      </c>
      <c r="B8028" s="63" t="s">
        <v>4721</v>
      </c>
    </row>
    <row r="8029" spans="1:2" x14ac:dyDescent="0.25">
      <c r="A8029" s="62">
        <v>41122407</v>
      </c>
      <c r="B8029" s="63" t="s">
        <v>15368</v>
      </c>
    </row>
    <row r="8030" spans="1:2" x14ac:dyDescent="0.25">
      <c r="A8030" s="62">
        <v>41122408</v>
      </c>
      <c r="B8030" s="63" t="s">
        <v>3552</v>
      </c>
    </row>
    <row r="8031" spans="1:2" x14ac:dyDescent="0.25">
      <c r="A8031" s="62">
        <v>41122409</v>
      </c>
      <c r="B8031" s="63" t="s">
        <v>10341</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3948</v>
      </c>
    </row>
    <row r="8038" spans="1:2" x14ac:dyDescent="0.25">
      <c r="A8038" s="62">
        <v>41122503</v>
      </c>
      <c r="B8038" s="63" t="s">
        <v>14353</v>
      </c>
    </row>
    <row r="8039" spans="1:2" x14ac:dyDescent="0.25">
      <c r="A8039" s="62">
        <v>41122601</v>
      </c>
      <c r="B8039" s="63" t="s">
        <v>5760</v>
      </c>
    </row>
    <row r="8040" spans="1:2" x14ac:dyDescent="0.25">
      <c r="A8040" s="62">
        <v>41122602</v>
      </c>
      <c r="B8040" s="63" t="s">
        <v>15858</v>
      </c>
    </row>
    <row r="8041" spans="1:2" x14ac:dyDescent="0.25">
      <c r="A8041" s="62">
        <v>41122603</v>
      </c>
      <c r="B8041" s="63" t="s">
        <v>2562</v>
      </c>
    </row>
    <row r="8042" spans="1:2" x14ac:dyDescent="0.25">
      <c r="A8042" s="62">
        <v>41122604</v>
      </c>
      <c r="B8042" s="63" t="s">
        <v>8668</v>
      </c>
    </row>
    <row r="8043" spans="1:2" x14ac:dyDescent="0.25">
      <c r="A8043" s="62">
        <v>41122605</v>
      </c>
      <c r="B8043" s="63" t="s">
        <v>14091</v>
      </c>
    </row>
    <row r="8044" spans="1:2" x14ac:dyDescent="0.25">
      <c r="A8044" s="62">
        <v>41122606</v>
      </c>
      <c r="B8044" s="63" t="s">
        <v>4444</v>
      </c>
    </row>
    <row r="8045" spans="1:2" x14ac:dyDescent="0.25">
      <c r="A8045" s="62">
        <v>41122701</v>
      </c>
      <c r="B8045" s="63" t="s">
        <v>8532</v>
      </c>
    </row>
    <row r="8046" spans="1:2" x14ac:dyDescent="0.25">
      <c r="A8046" s="62">
        <v>41122702</v>
      </c>
      <c r="B8046" s="63" t="s">
        <v>13642</v>
      </c>
    </row>
    <row r="8047" spans="1:2" x14ac:dyDescent="0.25">
      <c r="A8047" s="62">
        <v>41122703</v>
      </c>
      <c r="B8047" s="63" t="s">
        <v>8418</v>
      </c>
    </row>
    <row r="8048" spans="1:2" x14ac:dyDescent="0.25">
      <c r="A8048" s="62">
        <v>41122704</v>
      </c>
      <c r="B8048" s="63" t="s">
        <v>6024</v>
      </c>
    </row>
    <row r="8049" spans="1:2" x14ac:dyDescent="0.25">
      <c r="A8049" s="62">
        <v>41122801</v>
      </c>
      <c r="B8049" s="63" t="s">
        <v>12764</v>
      </c>
    </row>
    <row r="8050" spans="1:2" x14ac:dyDescent="0.25">
      <c r="A8050" s="62">
        <v>41122802</v>
      </c>
      <c r="B8050" s="63" t="s">
        <v>1060</v>
      </c>
    </row>
    <row r="8051" spans="1:2" x14ac:dyDescent="0.25">
      <c r="A8051" s="62">
        <v>41122803</v>
      </c>
      <c r="B8051" s="63" t="s">
        <v>8358</v>
      </c>
    </row>
    <row r="8052" spans="1:2" x14ac:dyDescent="0.25">
      <c r="A8052" s="62">
        <v>41122804</v>
      </c>
      <c r="B8052" s="63" t="s">
        <v>12325</v>
      </c>
    </row>
    <row r="8053" spans="1:2" x14ac:dyDescent="0.25">
      <c r="A8053" s="62">
        <v>41122805</v>
      </c>
      <c r="B8053" s="63" t="s">
        <v>9801</v>
      </c>
    </row>
    <row r="8054" spans="1:2" x14ac:dyDescent="0.25">
      <c r="A8054" s="62">
        <v>41122806</v>
      </c>
      <c r="B8054" s="63" t="s">
        <v>8249</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3553</v>
      </c>
    </row>
    <row r="8059" spans="1:2" x14ac:dyDescent="0.25">
      <c r="A8059" s="62">
        <v>41123002</v>
      </c>
      <c r="B8059" s="63" t="s">
        <v>17287</v>
      </c>
    </row>
    <row r="8060" spans="1:2" x14ac:dyDescent="0.25">
      <c r="A8060" s="62">
        <v>41123003</v>
      </c>
      <c r="B8060" s="63" t="s">
        <v>15144</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12341</v>
      </c>
    </row>
    <row r="8066" spans="1:2" x14ac:dyDescent="0.25">
      <c r="A8066" s="62">
        <v>41123302</v>
      </c>
      <c r="B8066" s="63" t="s">
        <v>18408</v>
      </c>
    </row>
    <row r="8067" spans="1:2" x14ac:dyDescent="0.25">
      <c r="A8067" s="62">
        <v>41123303</v>
      </c>
      <c r="B8067" s="63" t="s">
        <v>8677</v>
      </c>
    </row>
    <row r="8068" spans="1:2" x14ac:dyDescent="0.25">
      <c r="A8068" s="62">
        <v>41123304</v>
      </c>
      <c r="B8068" s="63" t="s">
        <v>8031</v>
      </c>
    </row>
    <row r="8069" spans="1:2" x14ac:dyDescent="0.25">
      <c r="A8069" s="62">
        <v>41123305</v>
      </c>
      <c r="B8069" s="63" t="s">
        <v>15961</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6800</v>
      </c>
    </row>
    <row r="8080" spans="1:2" x14ac:dyDescent="0.25">
      <c r="A8080" s="62">
        <v>42121508</v>
      </c>
      <c r="B8080" s="63" t="s">
        <v>12418</v>
      </c>
    </row>
    <row r="8081" spans="1:2" x14ac:dyDescent="0.25">
      <c r="A8081" s="62">
        <v>42121509</v>
      </c>
      <c r="B8081" s="63" t="s">
        <v>8636</v>
      </c>
    </row>
    <row r="8082" spans="1:2" x14ac:dyDescent="0.25">
      <c r="A8082" s="62">
        <v>42121510</v>
      </c>
      <c r="B8082" s="63" t="s">
        <v>13211</v>
      </c>
    </row>
    <row r="8083" spans="1:2" x14ac:dyDescent="0.25">
      <c r="A8083" s="62">
        <v>42121511</v>
      </c>
      <c r="B8083" s="63" t="s">
        <v>6750</v>
      </c>
    </row>
    <row r="8084" spans="1:2" x14ac:dyDescent="0.25">
      <c r="A8084" s="62">
        <v>42121512</v>
      </c>
      <c r="B8084" s="63" t="s">
        <v>1363</v>
      </c>
    </row>
    <row r="8085" spans="1:2" x14ac:dyDescent="0.25">
      <c r="A8085" s="62">
        <v>42121513</v>
      </c>
      <c r="B8085" s="63" t="s">
        <v>14245</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14795</v>
      </c>
    </row>
    <row r="8093" spans="1:2" x14ac:dyDescent="0.25">
      <c r="A8093" s="62">
        <v>42121606</v>
      </c>
      <c r="B8093" s="63" t="s">
        <v>9020</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10376</v>
      </c>
    </row>
    <row r="8099" spans="1:2" x14ac:dyDescent="0.25">
      <c r="A8099" s="62">
        <v>42131502</v>
      </c>
      <c r="B8099" s="63" t="s">
        <v>16477</v>
      </c>
    </row>
    <row r="8100" spans="1:2" x14ac:dyDescent="0.25">
      <c r="A8100" s="62">
        <v>42131503</v>
      </c>
      <c r="B8100" s="63" t="s">
        <v>5699</v>
      </c>
    </row>
    <row r="8101" spans="1:2" x14ac:dyDescent="0.25">
      <c r="A8101" s="62">
        <v>42131504</v>
      </c>
      <c r="B8101" s="63" t="s">
        <v>16535</v>
      </c>
    </row>
    <row r="8102" spans="1:2" x14ac:dyDescent="0.25">
      <c r="A8102" s="62">
        <v>42131505</v>
      </c>
      <c r="B8102" s="63" t="s">
        <v>1633</v>
      </c>
    </row>
    <row r="8103" spans="1:2" x14ac:dyDescent="0.25">
      <c r="A8103" s="62">
        <v>42131506</v>
      </c>
      <c r="B8103" s="63" t="s">
        <v>9745</v>
      </c>
    </row>
    <row r="8104" spans="1:2" x14ac:dyDescent="0.25">
      <c r="A8104" s="62">
        <v>42131507</v>
      </c>
      <c r="B8104" s="63" t="s">
        <v>16003</v>
      </c>
    </row>
    <row r="8105" spans="1:2" x14ac:dyDescent="0.25">
      <c r="A8105" s="62">
        <v>42131508</v>
      </c>
      <c r="B8105" s="63" t="s">
        <v>11242</v>
      </c>
    </row>
    <row r="8106" spans="1:2" x14ac:dyDescent="0.25">
      <c r="A8106" s="62">
        <v>42131509</v>
      </c>
      <c r="B8106" s="63" t="s">
        <v>5381</v>
      </c>
    </row>
    <row r="8107" spans="1:2" x14ac:dyDescent="0.25">
      <c r="A8107" s="62">
        <v>42131510</v>
      </c>
      <c r="B8107" s="63" t="s">
        <v>4680</v>
      </c>
    </row>
    <row r="8108" spans="1:2" x14ac:dyDescent="0.25">
      <c r="A8108" s="62">
        <v>42131601</v>
      </c>
      <c r="B8108" s="63" t="s">
        <v>7235</v>
      </c>
    </row>
    <row r="8109" spans="1:2" x14ac:dyDescent="0.25">
      <c r="A8109" s="62">
        <v>42131602</v>
      </c>
      <c r="B8109" s="63" t="s">
        <v>13503</v>
      </c>
    </row>
    <row r="8110" spans="1:2" x14ac:dyDescent="0.25">
      <c r="A8110" s="62">
        <v>42131603</v>
      </c>
      <c r="B8110" s="63" t="s">
        <v>16147</v>
      </c>
    </row>
    <row r="8111" spans="1:2" x14ac:dyDescent="0.25">
      <c r="A8111" s="62">
        <v>42131604</v>
      </c>
      <c r="B8111" s="63" t="s">
        <v>2993</v>
      </c>
    </row>
    <row r="8112" spans="1:2" x14ac:dyDescent="0.25">
      <c r="A8112" s="62">
        <v>42131605</v>
      </c>
      <c r="B8112" s="63" t="s">
        <v>18560</v>
      </c>
    </row>
    <row r="8113" spans="1:2" x14ac:dyDescent="0.25">
      <c r="A8113" s="62">
        <v>42131606</v>
      </c>
      <c r="B8113" s="63" t="s">
        <v>5519</v>
      </c>
    </row>
    <row r="8114" spans="1:2" x14ac:dyDescent="0.25">
      <c r="A8114" s="62">
        <v>42131607</v>
      </c>
      <c r="B8114" s="63" t="s">
        <v>11086</v>
      </c>
    </row>
    <row r="8115" spans="1:2" x14ac:dyDescent="0.25">
      <c r="A8115" s="62">
        <v>42131608</v>
      </c>
      <c r="B8115" s="63" t="s">
        <v>4814</v>
      </c>
    </row>
    <row r="8116" spans="1:2" x14ac:dyDescent="0.25">
      <c r="A8116" s="62">
        <v>42131609</v>
      </c>
      <c r="B8116" s="63" t="s">
        <v>12754</v>
      </c>
    </row>
    <row r="8117" spans="1:2" x14ac:dyDescent="0.25">
      <c r="A8117" s="62">
        <v>42131610</v>
      </c>
      <c r="B8117" s="63" t="s">
        <v>2096</v>
      </c>
    </row>
    <row r="8118" spans="1:2" x14ac:dyDescent="0.25">
      <c r="A8118" s="62">
        <v>42131611</v>
      </c>
      <c r="B8118" s="63" t="s">
        <v>9813</v>
      </c>
    </row>
    <row r="8119" spans="1:2" x14ac:dyDescent="0.25">
      <c r="A8119" s="62">
        <v>42131612</v>
      </c>
      <c r="B8119" s="63" t="s">
        <v>17509</v>
      </c>
    </row>
    <row r="8120" spans="1:2" x14ac:dyDescent="0.25">
      <c r="A8120" s="62">
        <v>42131613</v>
      </c>
      <c r="B8120" s="63" t="s">
        <v>17618</v>
      </c>
    </row>
    <row r="8121" spans="1:2" x14ac:dyDescent="0.25">
      <c r="A8121" s="62">
        <v>42131701</v>
      </c>
      <c r="B8121" s="63" t="s">
        <v>9804</v>
      </c>
    </row>
    <row r="8122" spans="1:2" x14ac:dyDescent="0.25">
      <c r="A8122" s="62">
        <v>42131702</v>
      </c>
      <c r="B8122" s="63" t="s">
        <v>6949</v>
      </c>
    </row>
    <row r="8123" spans="1:2" x14ac:dyDescent="0.25">
      <c r="A8123" s="62">
        <v>42131703</v>
      </c>
      <c r="B8123" s="63" t="s">
        <v>2280</v>
      </c>
    </row>
    <row r="8124" spans="1:2" x14ac:dyDescent="0.25">
      <c r="A8124" s="62">
        <v>42131704</v>
      </c>
      <c r="B8124" s="63" t="s">
        <v>12831</v>
      </c>
    </row>
    <row r="8125" spans="1:2" x14ac:dyDescent="0.25">
      <c r="A8125" s="62">
        <v>42131705</v>
      </c>
      <c r="B8125" s="63" t="s">
        <v>4284</v>
      </c>
    </row>
    <row r="8126" spans="1:2" x14ac:dyDescent="0.25">
      <c r="A8126" s="62">
        <v>42131706</v>
      </c>
      <c r="B8126" s="63" t="s">
        <v>16857</v>
      </c>
    </row>
    <row r="8127" spans="1:2" x14ac:dyDescent="0.25">
      <c r="A8127" s="62">
        <v>42131707</v>
      </c>
      <c r="B8127" s="63" t="s">
        <v>6008</v>
      </c>
    </row>
    <row r="8128" spans="1:2" x14ac:dyDescent="0.25">
      <c r="A8128" s="62">
        <v>42132101</v>
      </c>
      <c r="B8128" s="63" t="s">
        <v>7001</v>
      </c>
    </row>
    <row r="8129" spans="1:2" x14ac:dyDescent="0.25">
      <c r="A8129" s="62">
        <v>42132102</v>
      </c>
      <c r="B8129" s="63" t="s">
        <v>10683</v>
      </c>
    </row>
    <row r="8130" spans="1:2" x14ac:dyDescent="0.25">
      <c r="A8130" s="62">
        <v>42132103</v>
      </c>
      <c r="B8130" s="63" t="s">
        <v>13701</v>
      </c>
    </row>
    <row r="8131" spans="1:2" x14ac:dyDescent="0.25">
      <c r="A8131" s="62">
        <v>42132104</v>
      </c>
      <c r="B8131" s="63" t="s">
        <v>7307</v>
      </c>
    </row>
    <row r="8132" spans="1:2" x14ac:dyDescent="0.25">
      <c r="A8132" s="62">
        <v>42132105</v>
      </c>
      <c r="B8132" s="63" t="s">
        <v>14252</v>
      </c>
    </row>
    <row r="8133" spans="1:2" x14ac:dyDescent="0.25">
      <c r="A8133" s="62">
        <v>42132106</v>
      </c>
      <c r="B8133" s="63" t="s">
        <v>3476</v>
      </c>
    </row>
    <row r="8134" spans="1:2" x14ac:dyDescent="0.25">
      <c r="A8134" s="62">
        <v>42132107</v>
      </c>
      <c r="B8134" s="63" t="s">
        <v>15072</v>
      </c>
    </row>
    <row r="8135" spans="1:2" x14ac:dyDescent="0.25">
      <c r="A8135" s="62">
        <v>42132108</v>
      </c>
      <c r="B8135" s="63" t="s">
        <v>2406</v>
      </c>
    </row>
    <row r="8136" spans="1:2" x14ac:dyDescent="0.25">
      <c r="A8136" s="62">
        <v>42132201</v>
      </c>
      <c r="B8136" s="63" t="s">
        <v>18559</v>
      </c>
    </row>
    <row r="8137" spans="1:2" x14ac:dyDescent="0.25">
      <c r="A8137" s="62">
        <v>42132202</v>
      </c>
      <c r="B8137" s="63" t="s">
        <v>6520</v>
      </c>
    </row>
    <row r="8138" spans="1:2" x14ac:dyDescent="0.25">
      <c r="A8138" s="62">
        <v>42132203</v>
      </c>
      <c r="B8138" s="63" t="s">
        <v>17360</v>
      </c>
    </row>
    <row r="8139" spans="1:2" x14ac:dyDescent="0.25">
      <c r="A8139" s="62">
        <v>42132204</v>
      </c>
      <c r="B8139" s="63" t="s">
        <v>1787</v>
      </c>
    </row>
    <row r="8140" spans="1:2" x14ac:dyDescent="0.25">
      <c r="A8140" s="62">
        <v>42132205</v>
      </c>
      <c r="B8140" s="63" t="s">
        <v>11189</v>
      </c>
    </row>
    <row r="8141" spans="1:2" x14ac:dyDescent="0.25">
      <c r="A8141" s="62">
        <v>42141501</v>
      </c>
      <c r="B8141" s="63" t="s">
        <v>17765</v>
      </c>
    </row>
    <row r="8142" spans="1:2" x14ac:dyDescent="0.25">
      <c r="A8142" s="62">
        <v>42141502</v>
      </c>
      <c r="B8142" s="63" t="s">
        <v>5874</v>
      </c>
    </row>
    <row r="8143" spans="1:2" x14ac:dyDescent="0.25">
      <c r="A8143" s="62">
        <v>42141503</v>
      </c>
      <c r="B8143" s="63" t="s">
        <v>15152</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8201</v>
      </c>
    </row>
    <row r="8148" spans="1:2" x14ac:dyDescent="0.25">
      <c r="A8148" s="62">
        <v>42141604</v>
      </c>
      <c r="B8148" s="63" t="s">
        <v>13877</v>
      </c>
    </row>
    <row r="8149" spans="1:2" x14ac:dyDescent="0.25">
      <c r="A8149" s="62">
        <v>42141605</v>
      </c>
      <c r="B8149" s="63" t="s">
        <v>18303</v>
      </c>
    </row>
    <row r="8150" spans="1:2" x14ac:dyDescent="0.25">
      <c r="A8150" s="62">
        <v>42141606</v>
      </c>
      <c r="B8150" s="63" t="s">
        <v>6333</v>
      </c>
    </row>
    <row r="8151" spans="1:2" x14ac:dyDescent="0.25">
      <c r="A8151" s="62">
        <v>42141607</v>
      </c>
      <c r="B8151" s="63" t="s">
        <v>3013</v>
      </c>
    </row>
    <row r="8152" spans="1:2" x14ac:dyDescent="0.25">
      <c r="A8152" s="62">
        <v>42141701</v>
      </c>
      <c r="B8152" s="63" t="s">
        <v>13396</v>
      </c>
    </row>
    <row r="8153" spans="1:2" x14ac:dyDescent="0.25">
      <c r="A8153" s="62">
        <v>42141702</v>
      </c>
      <c r="B8153" s="63" t="s">
        <v>5895</v>
      </c>
    </row>
    <row r="8154" spans="1:2" x14ac:dyDescent="0.25">
      <c r="A8154" s="62">
        <v>42141703</v>
      </c>
      <c r="B8154" s="63" t="s">
        <v>18174</v>
      </c>
    </row>
    <row r="8155" spans="1:2" x14ac:dyDescent="0.25">
      <c r="A8155" s="62">
        <v>42141704</v>
      </c>
      <c r="B8155" s="63" t="s">
        <v>17721</v>
      </c>
    </row>
    <row r="8156" spans="1:2" x14ac:dyDescent="0.25">
      <c r="A8156" s="62">
        <v>42141705</v>
      </c>
      <c r="B8156" s="63" t="s">
        <v>13249</v>
      </c>
    </row>
    <row r="8157" spans="1:2" x14ac:dyDescent="0.25">
      <c r="A8157" s="62">
        <v>42141801</v>
      </c>
      <c r="B8157" s="63" t="s">
        <v>3774</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14912</v>
      </c>
    </row>
    <row r="8164" spans="1:2" x14ac:dyDescent="0.25">
      <c r="A8164" s="62">
        <v>42141808</v>
      </c>
      <c r="B8164" s="63" t="s">
        <v>7823</v>
      </c>
    </row>
    <row r="8165" spans="1:2" x14ac:dyDescent="0.25">
      <c r="A8165" s="62">
        <v>42141809</v>
      </c>
      <c r="B8165" s="63" t="s">
        <v>1237</v>
      </c>
    </row>
    <row r="8166" spans="1:2" x14ac:dyDescent="0.25">
      <c r="A8166" s="62">
        <v>42141901</v>
      </c>
      <c r="B8166" s="63" t="s">
        <v>10460</v>
      </c>
    </row>
    <row r="8167" spans="1:2" x14ac:dyDescent="0.25">
      <c r="A8167" s="62">
        <v>42141902</v>
      </c>
      <c r="B8167" s="63" t="s">
        <v>7787</v>
      </c>
    </row>
    <row r="8168" spans="1:2" x14ac:dyDescent="0.25">
      <c r="A8168" s="62">
        <v>42141903</v>
      </c>
      <c r="B8168" s="63" t="s">
        <v>13353</v>
      </c>
    </row>
    <row r="8169" spans="1:2" x14ac:dyDescent="0.25">
      <c r="A8169" s="62">
        <v>42141904</v>
      </c>
      <c r="B8169" s="63" t="s">
        <v>13555</v>
      </c>
    </row>
    <row r="8170" spans="1:2" x14ac:dyDescent="0.25">
      <c r="A8170" s="62">
        <v>42141905</v>
      </c>
      <c r="B8170" s="63" t="s">
        <v>12305</v>
      </c>
    </row>
    <row r="8171" spans="1:2" x14ac:dyDescent="0.25">
      <c r="A8171" s="62">
        <v>42142001</v>
      </c>
      <c r="B8171" s="63" t="s">
        <v>15497</v>
      </c>
    </row>
    <row r="8172" spans="1:2" x14ac:dyDescent="0.25">
      <c r="A8172" s="62">
        <v>42142002</v>
      </c>
      <c r="B8172" s="63" t="s">
        <v>12445</v>
      </c>
    </row>
    <row r="8173" spans="1:2" x14ac:dyDescent="0.25">
      <c r="A8173" s="62">
        <v>42142003</v>
      </c>
      <c r="B8173" s="63" t="s">
        <v>15608</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10952</v>
      </c>
    </row>
    <row r="8178" spans="1:2" x14ac:dyDescent="0.25">
      <c r="A8178" s="62">
        <v>42142101</v>
      </c>
      <c r="B8178" s="63" t="s">
        <v>3728</v>
      </c>
    </row>
    <row r="8179" spans="1:2" x14ac:dyDescent="0.25">
      <c r="A8179" s="62">
        <v>42142102</v>
      </c>
      <c r="B8179" s="63" t="s">
        <v>2727</v>
      </c>
    </row>
    <row r="8180" spans="1:2" x14ac:dyDescent="0.25">
      <c r="A8180" s="62">
        <v>42142103</v>
      </c>
      <c r="B8180" s="63" t="s">
        <v>12248</v>
      </c>
    </row>
    <row r="8181" spans="1:2" x14ac:dyDescent="0.25">
      <c r="A8181" s="62">
        <v>42142104</v>
      </c>
      <c r="B8181" s="63" t="s">
        <v>8228</v>
      </c>
    </row>
    <row r="8182" spans="1:2" x14ac:dyDescent="0.25">
      <c r="A8182" s="62">
        <v>42142105</v>
      </c>
      <c r="B8182" s="63" t="s">
        <v>9924</v>
      </c>
    </row>
    <row r="8183" spans="1:2" x14ac:dyDescent="0.25">
      <c r="A8183" s="62">
        <v>42142106</v>
      </c>
      <c r="B8183" s="63" t="s">
        <v>16673</v>
      </c>
    </row>
    <row r="8184" spans="1:2" x14ac:dyDescent="0.25">
      <c r="A8184" s="62">
        <v>42142107</v>
      </c>
      <c r="B8184" s="63" t="s">
        <v>9300</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4931</v>
      </c>
    </row>
    <row r="8189" spans="1:2" x14ac:dyDescent="0.25">
      <c r="A8189" s="62">
        <v>42142112</v>
      </c>
      <c r="B8189" s="63" t="s">
        <v>6980</v>
      </c>
    </row>
    <row r="8190" spans="1:2" x14ac:dyDescent="0.25">
      <c r="A8190" s="62">
        <v>42142113</v>
      </c>
      <c r="B8190" s="63" t="s">
        <v>10718</v>
      </c>
    </row>
    <row r="8191" spans="1:2" x14ac:dyDescent="0.25">
      <c r="A8191" s="62">
        <v>42142114</v>
      </c>
      <c r="B8191" s="63" t="s">
        <v>1796</v>
      </c>
    </row>
    <row r="8192" spans="1:2" x14ac:dyDescent="0.25">
      <c r="A8192" s="62">
        <v>42142119</v>
      </c>
      <c r="B8192" s="63" t="s">
        <v>4282</v>
      </c>
    </row>
    <row r="8193" spans="1:2" x14ac:dyDescent="0.25">
      <c r="A8193" s="62">
        <v>42142201</v>
      </c>
      <c r="B8193" s="63" t="s">
        <v>15483</v>
      </c>
    </row>
    <row r="8194" spans="1:2" x14ac:dyDescent="0.25">
      <c r="A8194" s="62">
        <v>42142202</v>
      </c>
      <c r="B8194" s="63" t="s">
        <v>5582</v>
      </c>
    </row>
    <row r="8195" spans="1:2" x14ac:dyDescent="0.25">
      <c r="A8195" s="62">
        <v>42142203</v>
      </c>
      <c r="B8195" s="63" t="s">
        <v>14485</v>
      </c>
    </row>
    <row r="8196" spans="1:2" x14ac:dyDescent="0.25">
      <c r="A8196" s="62">
        <v>42142204</v>
      </c>
      <c r="B8196" s="63" t="s">
        <v>6746</v>
      </c>
    </row>
    <row r="8197" spans="1:2" x14ac:dyDescent="0.25">
      <c r="A8197" s="62">
        <v>42142301</v>
      </c>
      <c r="B8197" s="63" t="s">
        <v>3081</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17256</v>
      </c>
    </row>
    <row r="8202" spans="1:2" x14ac:dyDescent="0.25">
      <c r="A8202" s="62">
        <v>42142403</v>
      </c>
      <c r="B8202" s="63" t="s">
        <v>11395</v>
      </c>
    </row>
    <row r="8203" spans="1:2" x14ac:dyDescent="0.25">
      <c r="A8203" s="62">
        <v>42142404</v>
      </c>
      <c r="B8203" s="63" t="s">
        <v>16641</v>
      </c>
    </row>
    <row r="8204" spans="1:2" x14ac:dyDescent="0.25">
      <c r="A8204" s="62">
        <v>42142405</v>
      </c>
      <c r="B8204" s="63" t="s">
        <v>8053</v>
      </c>
    </row>
    <row r="8205" spans="1:2" x14ac:dyDescent="0.25">
      <c r="A8205" s="62">
        <v>42142406</v>
      </c>
      <c r="B8205" s="63" t="s">
        <v>5333</v>
      </c>
    </row>
    <row r="8206" spans="1:2" x14ac:dyDescent="0.25">
      <c r="A8206" s="62">
        <v>42142407</v>
      </c>
      <c r="B8206" s="63" t="s">
        <v>16330</v>
      </c>
    </row>
    <row r="8207" spans="1:2" x14ac:dyDescent="0.25">
      <c r="A8207" s="62">
        <v>42142501</v>
      </c>
      <c r="B8207" s="63" t="s">
        <v>14541</v>
      </c>
    </row>
    <row r="8208" spans="1:2" x14ac:dyDescent="0.25">
      <c r="A8208" s="62">
        <v>42142502</v>
      </c>
      <c r="B8208" s="63" t="s">
        <v>10870</v>
      </c>
    </row>
    <row r="8209" spans="1:2" x14ac:dyDescent="0.25">
      <c r="A8209" s="62">
        <v>42142503</v>
      </c>
      <c r="B8209" s="63" t="s">
        <v>15024</v>
      </c>
    </row>
    <row r="8210" spans="1:2" x14ac:dyDescent="0.25">
      <c r="A8210" s="62">
        <v>42142504</v>
      </c>
      <c r="B8210" s="63" t="s">
        <v>7515</v>
      </c>
    </row>
    <row r="8211" spans="1:2" x14ac:dyDescent="0.25">
      <c r="A8211" s="62">
        <v>42142505</v>
      </c>
      <c r="B8211" s="63" t="s">
        <v>14705</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8870</v>
      </c>
    </row>
    <row r="8216" spans="1:2" x14ac:dyDescent="0.25">
      <c r="A8216" s="62">
        <v>42142511</v>
      </c>
      <c r="B8216" s="63" t="s">
        <v>3284</v>
      </c>
    </row>
    <row r="8217" spans="1:2" x14ac:dyDescent="0.25">
      <c r="A8217" s="62">
        <v>42142512</v>
      </c>
      <c r="B8217" s="63" t="s">
        <v>7576</v>
      </c>
    </row>
    <row r="8218" spans="1:2" x14ac:dyDescent="0.25">
      <c r="A8218" s="62">
        <v>42142513</v>
      </c>
      <c r="B8218" s="63" t="s">
        <v>12653</v>
      </c>
    </row>
    <row r="8219" spans="1:2" x14ac:dyDescent="0.25">
      <c r="A8219" s="62">
        <v>42142514</v>
      </c>
      <c r="B8219" s="63" t="s">
        <v>7585</v>
      </c>
    </row>
    <row r="8220" spans="1:2" x14ac:dyDescent="0.25">
      <c r="A8220" s="62">
        <v>42142515</v>
      </c>
      <c r="B8220" s="63" t="s">
        <v>18579</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12822</v>
      </c>
    </row>
    <row r="8227" spans="1:2" x14ac:dyDescent="0.25">
      <c r="A8227" s="62">
        <v>42142522</v>
      </c>
      <c r="B8227" s="63" t="s">
        <v>11577</v>
      </c>
    </row>
    <row r="8228" spans="1:2" x14ac:dyDescent="0.25">
      <c r="A8228" s="62">
        <v>42142523</v>
      </c>
      <c r="B8228" s="63" t="s">
        <v>14937</v>
      </c>
    </row>
    <row r="8229" spans="1:2" x14ac:dyDescent="0.25">
      <c r="A8229" s="62">
        <v>42142524</v>
      </c>
      <c r="B8229" s="63" t="s">
        <v>9799</v>
      </c>
    </row>
    <row r="8230" spans="1:2" x14ac:dyDescent="0.25">
      <c r="A8230" s="62">
        <v>42142525</v>
      </c>
      <c r="B8230" s="63" t="s">
        <v>6683</v>
      </c>
    </row>
    <row r="8231" spans="1:2" x14ac:dyDescent="0.25">
      <c r="A8231" s="62">
        <v>42142526</v>
      </c>
      <c r="B8231" s="63" t="s">
        <v>10433</v>
      </c>
    </row>
    <row r="8232" spans="1:2" x14ac:dyDescent="0.25">
      <c r="A8232" s="62">
        <v>42142527</v>
      </c>
      <c r="B8232" s="63" t="s">
        <v>5718</v>
      </c>
    </row>
    <row r="8233" spans="1:2" x14ac:dyDescent="0.25">
      <c r="A8233" s="62">
        <v>42142528</v>
      </c>
      <c r="B8233" s="63" t="s">
        <v>16219</v>
      </c>
    </row>
    <row r="8234" spans="1:2" x14ac:dyDescent="0.25">
      <c r="A8234" s="62">
        <v>42142529</v>
      </c>
      <c r="B8234" s="63" t="s">
        <v>5276</v>
      </c>
    </row>
    <row r="8235" spans="1:2" x14ac:dyDescent="0.25">
      <c r="A8235" s="62">
        <v>42142530</v>
      </c>
      <c r="B8235" s="63" t="s">
        <v>11167</v>
      </c>
    </row>
    <row r="8236" spans="1:2" x14ac:dyDescent="0.25">
      <c r="A8236" s="62">
        <v>42142531</v>
      </c>
      <c r="B8236" s="63" t="s">
        <v>7799</v>
      </c>
    </row>
    <row r="8237" spans="1:2" x14ac:dyDescent="0.25">
      <c r="A8237" s="62">
        <v>42142532</v>
      </c>
      <c r="B8237" s="63" t="s">
        <v>13392</v>
      </c>
    </row>
    <row r="8238" spans="1:2" x14ac:dyDescent="0.25">
      <c r="A8238" s="62">
        <v>42142601</v>
      </c>
      <c r="B8238" s="63" t="s">
        <v>6055</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6875</v>
      </c>
    </row>
    <row r="8244" spans="1:2" x14ac:dyDescent="0.25">
      <c r="A8244" s="62">
        <v>42142607</v>
      </c>
      <c r="B8244" s="63" t="s">
        <v>8554</v>
      </c>
    </row>
    <row r="8245" spans="1:2" x14ac:dyDescent="0.25">
      <c r="A8245" s="62">
        <v>42142608</v>
      </c>
      <c r="B8245" s="63" t="s">
        <v>9536</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12640</v>
      </c>
    </row>
    <row r="8250" spans="1:2" x14ac:dyDescent="0.25">
      <c r="A8250" s="62">
        <v>42142613</v>
      </c>
      <c r="B8250" s="63" t="s">
        <v>4056</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6505</v>
      </c>
    </row>
    <row r="8265" spans="1:2" x14ac:dyDescent="0.25">
      <c r="A8265" s="62">
        <v>42142710</v>
      </c>
      <c r="B8265" s="63" t="s">
        <v>10719</v>
      </c>
    </row>
    <row r="8266" spans="1:2" x14ac:dyDescent="0.25">
      <c r="A8266" s="62">
        <v>42142711</v>
      </c>
      <c r="B8266" s="63" t="s">
        <v>15955</v>
      </c>
    </row>
    <row r="8267" spans="1:2" x14ac:dyDescent="0.25">
      <c r="A8267" s="62">
        <v>42142712</v>
      </c>
      <c r="B8267" s="63" t="s">
        <v>11386</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7500</v>
      </c>
    </row>
    <row r="8275" spans="1:2" x14ac:dyDescent="0.25">
      <c r="A8275" s="62">
        <v>42142902</v>
      </c>
      <c r="B8275" s="63" t="s">
        <v>10545</v>
      </c>
    </row>
    <row r="8276" spans="1:2" x14ac:dyDescent="0.25">
      <c r="A8276" s="62">
        <v>42142903</v>
      </c>
      <c r="B8276" s="63" t="s">
        <v>17379</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14329</v>
      </c>
    </row>
    <row r="8286" spans="1:2" x14ac:dyDescent="0.25">
      <c r="A8286" s="62">
        <v>42142913</v>
      </c>
      <c r="B8286" s="63" t="s">
        <v>3782</v>
      </c>
    </row>
    <row r="8287" spans="1:2" x14ac:dyDescent="0.25">
      <c r="A8287" s="62">
        <v>42143101</v>
      </c>
      <c r="B8287" s="63" t="s">
        <v>7430</v>
      </c>
    </row>
    <row r="8288" spans="1:2" x14ac:dyDescent="0.25">
      <c r="A8288" s="62">
        <v>42143102</v>
      </c>
      <c r="B8288" s="63" t="s">
        <v>8705</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14968</v>
      </c>
    </row>
    <row r="8294" spans="1:2" x14ac:dyDescent="0.25">
      <c r="A8294" s="62">
        <v>42143202</v>
      </c>
      <c r="B8294" s="63" t="s">
        <v>3974</v>
      </c>
    </row>
    <row r="8295" spans="1:2" x14ac:dyDescent="0.25">
      <c r="A8295" s="62">
        <v>42143301</v>
      </c>
      <c r="B8295" s="63" t="s">
        <v>17474</v>
      </c>
    </row>
    <row r="8296" spans="1:2" x14ac:dyDescent="0.25">
      <c r="A8296" s="62">
        <v>42143401</v>
      </c>
      <c r="B8296" s="63" t="s">
        <v>6098</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10067</v>
      </c>
    </row>
    <row r="8301" spans="1:2" x14ac:dyDescent="0.25">
      <c r="A8301" s="62">
        <v>42143505</v>
      </c>
      <c r="B8301" s="63" t="s">
        <v>11232</v>
      </c>
    </row>
    <row r="8302" spans="1:2" x14ac:dyDescent="0.25">
      <c r="A8302" s="62">
        <v>42143506</v>
      </c>
      <c r="B8302" s="63" t="s">
        <v>3587</v>
      </c>
    </row>
    <row r="8303" spans="1:2" x14ac:dyDescent="0.25">
      <c r="A8303" s="62">
        <v>42143507</v>
      </c>
      <c r="B8303" s="63" t="s">
        <v>12067</v>
      </c>
    </row>
    <row r="8304" spans="1:2" x14ac:dyDescent="0.25">
      <c r="A8304" s="62">
        <v>42143508</v>
      </c>
      <c r="B8304" s="63" t="s">
        <v>10883</v>
      </c>
    </row>
    <row r="8305" spans="1:2" x14ac:dyDescent="0.25">
      <c r="A8305" s="62">
        <v>42143509</v>
      </c>
      <c r="B8305" s="63" t="s">
        <v>11080</v>
      </c>
    </row>
    <row r="8306" spans="1:2" x14ac:dyDescent="0.25">
      <c r="A8306" s="62">
        <v>42143510</v>
      </c>
      <c r="B8306" s="63" t="s">
        <v>14716</v>
      </c>
    </row>
    <row r="8307" spans="1:2" x14ac:dyDescent="0.25">
      <c r="A8307" s="62">
        <v>42143511</v>
      </c>
      <c r="B8307" s="63" t="s">
        <v>3543</v>
      </c>
    </row>
    <row r="8308" spans="1:2" x14ac:dyDescent="0.25">
      <c r="A8308" s="62">
        <v>42143512</v>
      </c>
      <c r="B8308" s="63" t="s">
        <v>18754</v>
      </c>
    </row>
    <row r="8309" spans="1:2" x14ac:dyDescent="0.25">
      <c r="A8309" s="62">
        <v>42143513</v>
      </c>
      <c r="B8309" s="63" t="s">
        <v>4469</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13102</v>
      </c>
    </row>
    <row r="8314" spans="1:2" x14ac:dyDescent="0.25">
      <c r="A8314" s="62">
        <v>42143605</v>
      </c>
      <c r="B8314" s="63" t="s">
        <v>4936</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12591</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6476</v>
      </c>
    </row>
    <row r="8324" spans="1:2" x14ac:dyDescent="0.25">
      <c r="A8324" s="62">
        <v>42151507</v>
      </c>
      <c r="B8324" s="63" t="s">
        <v>10090</v>
      </c>
    </row>
    <row r="8325" spans="1:2" x14ac:dyDescent="0.25">
      <c r="A8325" s="62">
        <v>42151601</v>
      </c>
      <c r="B8325" s="63" t="s">
        <v>1725</v>
      </c>
    </row>
    <row r="8326" spans="1:2" x14ac:dyDescent="0.25">
      <c r="A8326" s="62">
        <v>42151602</v>
      </c>
      <c r="B8326" s="63" t="s">
        <v>16551</v>
      </c>
    </row>
    <row r="8327" spans="1:2" x14ac:dyDescent="0.25">
      <c r="A8327" s="62">
        <v>42151603</v>
      </c>
      <c r="B8327" s="63" t="s">
        <v>12626</v>
      </c>
    </row>
    <row r="8328" spans="1:2" x14ac:dyDescent="0.25">
      <c r="A8328" s="62">
        <v>42151604</v>
      </c>
      <c r="B8328" s="63" t="s">
        <v>8771</v>
      </c>
    </row>
    <row r="8329" spans="1:2" x14ac:dyDescent="0.25">
      <c r="A8329" s="62">
        <v>42151605</v>
      </c>
      <c r="B8329" s="63" t="s">
        <v>13890</v>
      </c>
    </row>
    <row r="8330" spans="1:2" x14ac:dyDescent="0.25">
      <c r="A8330" s="62">
        <v>42151606</v>
      </c>
      <c r="B8330" s="63" t="s">
        <v>6570</v>
      </c>
    </row>
    <row r="8331" spans="1:2" x14ac:dyDescent="0.25">
      <c r="A8331" s="62">
        <v>42151607</v>
      </c>
      <c r="B8331" s="63" t="s">
        <v>1972</v>
      </c>
    </row>
    <row r="8332" spans="1:2" x14ac:dyDescent="0.25">
      <c r="A8332" s="62">
        <v>42151608</v>
      </c>
      <c r="B8332" s="63" t="s">
        <v>11743</v>
      </c>
    </row>
    <row r="8333" spans="1:2" x14ac:dyDescent="0.25">
      <c r="A8333" s="62">
        <v>42151609</v>
      </c>
      <c r="B8333" s="63" t="s">
        <v>14569</v>
      </c>
    </row>
    <row r="8334" spans="1:2" x14ac:dyDescent="0.25">
      <c r="A8334" s="62">
        <v>42151610</v>
      </c>
      <c r="B8334" s="63" t="s">
        <v>6606</v>
      </c>
    </row>
    <row r="8335" spans="1:2" x14ac:dyDescent="0.25">
      <c r="A8335" s="62">
        <v>42151611</v>
      </c>
      <c r="B8335" s="63" t="s">
        <v>9604</v>
      </c>
    </row>
    <row r="8336" spans="1:2" x14ac:dyDescent="0.25">
      <c r="A8336" s="62">
        <v>42151612</v>
      </c>
      <c r="B8336" s="63" t="s">
        <v>7528</v>
      </c>
    </row>
    <row r="8337" spans="1:2" x14ac:dyDescent="0.25">
      <c r="A8337" s="62">
        <v>42151613</v>
      </c>
      <c r="B8337" s="63" t="s">
        <v>18435</v>
      </c>
    </row>
    <row r="8338" spans="1:2" x14ac:dyDescent="0.25">
      <c r="A8338" s="62">
        <v>42151614</v>
      </c>
      <c r="B8338" s="63" t="s">
        <v>795</v>
      </c>
    </row>
    <row r="8339" spans="1:2" x14ac:dyDescent="0.25">
      <c r="A8339" s="62">
        <v>42151615</v>
      </c>
      <c r="B8339" s="63" t="s">
        <v>16939</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17465</v>
      </c>
    </row>
    <row r="8345" spans="1:2" x14ac:dyDescent="0.25">
      <c r="A8345" s="62">
        <v>42151621</v>
      </c>
      <c r="B8345" s="63" t="s">
        <v>6293</v>
      </c>
    </row>
    <row r="8346" spans="1:2" x14ac:dyDescent="0.25">
      <c r="A8346" s="62">
        <v>42151622</v>
      </c>
      <c r="B8346" s="63" t="s">
        <v>13008</v>
      </c>
    </row>
    <row r="8347" spans="1:2" x14ac:dyDescent="0.25">
      <c r="A8347" s="62">
        <v>42151623</v>
      </c>
      <c r="B8347" s="63" t="s">
        <v>6677</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13146</v>
      </c>
    </row>
    <row r="8352" spans="1:2" x14ac:dyDescent="0.25">
      <c r="A8352" s="62">
        <v>42151628</v>
      </c>
      <c r="B8352" s="63" t="s">
        <v>8278</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4173</v>
      </c>
    </row>
    <row r="8359" spans="1:2" x14ac:dyDescent="0.25">
      <c r="A8359" s="62">
        <v>42151635</v>
      </c>
      <c r="B8359" s="63" t="s">
        <v>15612</v>
      </c>
    </row>
    <row r="8360" spans="1:2" x14ac:dyDescent="0.25">
      <c r="A8360" s="62">
        <v>42151636</v>
      </c>
      <c r="B8360" s="63" t="s">
        <v>12160</v>
      </c>
    </row>
    <row r="8361" spans="1:2" x14ac:dyDescent="0.25">
      <c r="A8361" s="62">
        <v>42151637</v>
      </c>
      <c r="B8361" s="63" t="s">
        <v>15418</v>
      </c>
    </row>
    <row r="8362" spans="1:2" x14ac:dyDescent="0.25">
      <c r="A8362" s="62">
        <v>42151638</v>
      </c>
      <c r="B8362" s="63" t="s">
        <v>10860</v>
      </c>
    </row>
    <row r="8363" spans="1:2" x14ac:dyDescent="0.25">
      <c r="A8363" s="62">
        <v>42151639</v>
      </c>
      <c r="B8363" s="63" t="s">
        <v>9538</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11573</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5991</v>
      </c>
    </row>
    <row r="8380" spans="1:2" x14ac:dyDescent="0.25">
      <c r="A8380" s="62">
        <v>42151657</v>
      </c>
      <c r="B8380" s="63" t="s">
        <v>17325</v>
      </c>
    </row>
    <row r="8381" spans="1:2" x14ac:dyDescent="0.25">
      <c r="A8381" s="62">
        <v>42151658</v>
      </c>
      <c r="B8381" s="63" t="s">
        <v>6573</v>
      </c>
    </row>
    <row r="8382" spans="1:2" x14ac:dyDescent="0.25">
      <c r="A8382" s="62">
        <v>42151659</v>
      </c>
      <c r="B8382" s="63" t="s">
        <v>15833</v>
      </c>
    </row>
    <row r="8383" spans="1:2" x14ac:dyDescent="0.25">
      <c r="A8383" s="62">
        <v>42151660</v>
      </c>
      <c r="B8383" s="63" t="s">
        <v>15124</v>
      </c>
    </row>
    <row r="8384" spans="1:2" x14ac:dyDescent="0.25">
      <c r="A8384" s="62">
        <v>42151661</v>
      </c>
      <c r="B8384" s="63" t="s">
        <v>10322</v>
      </c>
    </row>
    <row r="8385" spans="1:2" x14ac:dyDescent="0.25">
      <c r="A8385" s="62">
        <v>42151662</v>
      </c>
      <c r="B8385" s="63" t="s">
        <v>10761</v>
      </c>
    </row>
    <row r="8386" spans="1:2" x14ac:dyDescent="0.25">
      <c r="A8386" s="62">
        <v>42151663</v>
      </c>
      <c r="B8386" s="63" t="s">
        <v>13638</v>
      </c>
    </row>
    <row r="8387" spans="1:2" x14ac:dyDescent="0.25">
      <c r="A8387" s="62">
        <v>42151664</v>
      </c>
      <c r="B8387" s="63" t="s">
        <v>3825</v>
      </c>
    </row>
    <row r="8388" spans="1:2" x14ac:dyDescent="0.25">
      <c r="A8388" s="62">
        <v>42151665</v>
      </c>
      <c r="B8388" s="63" t="s">
        <v>5183</v>
      </c>
    </row>
    <row r="8389" spans="1:2" x14ac:dyDescent="0.25">
      <c r="A8389" s="62">
        <v>42151666</v>
      </c>
      <c r="B8389" s="63" t="s">
        <v>11824</v>
      </c>
    </row>
    <row r="8390" spans="1:2" x14ac:dyDescent="0.25">
      <c r="A8390" s="62">
        <v>42151667</v>
      </c>
      <c r="B8390" s="63" t="s">
        <v>6747</v>
      </c>
    </row>
    <row r="8391" spans="1:2" x14ac:dyDescent="0.25">
      <c r="A8391" s="62">
        <v>42151668</v>
      </c>
      <c r="B8391" s="63" t="s">
        <v>5400</v>
      </c>
    </row>
    <row r="8392" spans="1:2" x14ac:dyDescent="0.25">
      <c r="A8392" s="62">
        <v>42151669</v>
      </c>
      <c r="B8392" s="63" t="s">
        <v>9408</v>
      </c>
    </row>
    <row r="8393" spans="1:2" x14ac:dyDescent="0.25">
      <c r="A8393" s="62">
        <v>42151670</v>
      </c>
      <c r="B8393" s="63" t="s">
        <v>14447</v>
      </c>
    </row>
    <row r="8394" spans="1:2" x14ac:dyDescent="0.25">
      <c r="A8394" s="62">
        <v>42151671</v>
      </c>
      <c r="B8394" s="63" t="s">
        <v>9908</v>
      </c>
    </row>
    <row r="8395" spans="1:2" x14ac:dyDescent="0.25">
      <c r="A8395" s="62">
        <v>42151672</v>
      </c>
      <c r="B8395" s="63" t="s">
        <v>2898</v>
      </c>
    </row>
    <row r="8396" spans="1:2" x14ac:dyDescent="0.25">
      <c r="A8396" s="62">
        <v>42151673</v>
      </c>
      <c r="B8396" s="63" t="s">
        <v>11310</v>
      </c>
    </row>
    <row r="8397" spans="1:2" x14ac:dyDescent="0.25">
      <c r="A8397" s="62">
        <v>42151674</v>
      </c>
      <c r="B8397" s="63" t="s">
        <v>15985</v>
      </c>
    </row>
    <row r="8398" spans="1:2" x14ac:dyDescent="0.25">
      <c r="A8398" s="62">
        <v>42151675</v>
      </c>
      <c r="B8398" s="63" t="s">
        <v>4307</v>
      </c>
    </row>
    <row r="8399" spans="1:2" x14ac:dyDescent="0.25">
      <c r="A8399" s="62">
        <v>42151676</v>
      </c>
      <c r="B8399" s="63" t="s">
        <v>13963</v>
      </c>
    </row>
    <row r="8400" spans="1:2" x14ac:dyDescent="0.25">
      <c r="A8400" s="62">
        <v>42151677</v>
      </c>
      <c r="B8400" s="63" t="s">
        <v>8731</v>
      </c>
    </row>
    <row r="8401" spans="1:2" x14ac:dyDescent="0.25">
      <c r="A8401" s="62">
        <v>42151678</v>
      </c>
      <c r="B8401" s="63" t="s">
        <v>3642</v>
      </c>
    </row>
    <row r="8402" spans="1:2" x14ac:dyDescent="0.25">
      <c r="A8402" s="62">
        <v>42151679</v>
      </c>
      <c r="B8402" s="63" t="s">
        <v>11200</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18577</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16831</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8323</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11121</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10558</v>
      </c>
    </row>
    <row r="8431" spans="1:2" x14ac:dyDescent="0.25">
      <c r="A8431" s="62">
        <v>42151906</v>
      </c>
      <c r="B8431" s="63" t="s">
        <v>5082</v>
      </c>
    </row>
    <row r="8432" spans="1:2" x14ac:dyDescent="0.25">
      <c r="A8432" s="62">
        <v>42151907</v>
      </c>
      <c r="B8432" s="63" t="s">
        <v>12836</v>
      </c>
    </row>
    <row r="8433" spans="1:2" x14ac:dyDescent="0.25">
      <c r="A8433" s="62">
        <v>42151908</v>
      </c>
      <c r="B8433" s="63" t="s">
        <v>1672</v>
      </c>
    </row>
    <row r="8434" spans="1:2" x14ac:dyDescent="0.25">
      <c r="A8434" s="62">
        <v>42151909</v>
      </c>
      <c r="B8434" s="63" t="s">
        <v>11776</v>
      </c>
    </row>
    <row r="8435" spans="1:2" x14ac:dyDescent="0.25">
      <c r="A8435" s="62">
        <v>42151910</v>
      </c>
      <c r="B8435" s="63" t="s">
        <v>11353</v>
      </c>
    </row>
    <row r="8436" spans="1:2" x14ac:dyDescent="0.25">
      <c r="A8436" s="62">
        <v>42151911</v>
      </c>
      <c r="B8436" s="63" t="s">
        <v>14496</v>
      </c>
    </row>
    <row r="8437" spans="1:2" x14ac:dyDescent="0.25">
      <c r="A8437" s="62">
        <v>42151912</v>
      </c>
      <c r="B8437" s="63" t="s">
        <v>15204</v>
      </c>
    </row>
    <row r="8438" spans="1:2" x14ac:dyDescent="0.25">
      <c r="A8438" s="62">
        <v>42152001</v>
      </c>
      <c r="B8438" s="63" t="s">
        <v>17418</v>
      </c>
    </row>
    <row r="8439" spans="1:2" x14ac:dyDescent="0.25">
      <c r="A8439" s="62">
        <v>42152002</v>
      </c>
      <c r="B8439" s="63" t="s">
        <v>4755</v>
      </c>
    </row>
    <row r="8440" spans="1:2" x14ac:dyDescent="0.25">
      <c r="A8440" s="62">
        <v>42152003</v>
      </c>
      <c r="B8440" s="63" t="s">
        <v>15428</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13973</v>
      </c>
    </row>
    <row r="8445" spans="1:2" x14ac:dyDescent="0.25">
      <c r="A8445" s="62">
        <v>42152008</v>
      </c>
      <c r="B8445" s="63" t="s">
        <v>10017</v>
      </c>
    </row>
    <row r="8446" spans="1:2" x14ac:dyDescent="0.25">
      <c r="A8446" s="62">
        <v>42152009</v>
      </c>
      <c r="B8446" s="63" t="s">
        <v>17543</v>
      </c>
    </row>
    <row r="8447" spans="1:2" x14ac:dyDescent="0.25">
      <c r="A8447" s="62">
        <v>42152010</v>
      </c>
      <c r="B8447" s="63" t="s">
        <v>2007</v>
      </c>
    </row>
    <row r="8448" spans="1:2" x14ac:dyDescent="0.25">
      <c r="A8448" s="62">
        <v>42152011</v>
      </c>
      <c r="B8448" s="63" t="s">
        <v>4401</v>
      </c>
    </row>
    <row r="8449" spans="1:2" x14ac:dyDescent="0.25">
      <c r="A8449" s="62">
        <v>42152012</v>
      </c>
      <c r="B8449" s="63" t="s">
        <v>17376</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16085</v>
      </c>
    </row>
    <row r="8455" spans="1:2" x14ac:dyDescent="0.25">
      <c r="A8455" s="62">
        <v>42152104</v>
      </c>
      <c r="B8455" s="63" t="s">
        <v>7977</v>
      </c>
    </row>
    <row r="8456" spans="1:2" x14ac:dyDescent="0.25">
      <c r="A8456" s="62">
        <v>42152105</v>
      </c>
      <c r="B8456" s="63" t="s">
        <v>13491</v>
      </c>
    </row>
    <row r="8457" spans="1:2" x14ac:dyDescent="0.25">
      <c r="A8457" s="62">
        <v>42152106</v>
      </c>
      <c r="B8457" s="63" t="s">
        <v>3789</v>
      </c>
    </row>
    <row r="8458" spans="1:2" x14ac:dyDescent="0.25">
      <c r="A8458" s="62">
        <v>42152107</v>
      </c>
      <c r="B8458" s="63" t="s">
        <v>7494</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18066</v>
      </c>
    </row>
    <row r="8463" spans="1:2" x14ac:dyDescent="0.25">
      <c r="A8463" s="62">
        <v>42152112</v>
      </c>
      <c r="B8463" s="63" t="s">
        <v>14505</v>
      </c>
    </row>
    <row r="8464" spans="1:2" x14ac:dyDescent="0.25">
      <c r="A8464" s="62">
        <v>42152113</v>
      </c>
      <c r="B8464" s="63" t="s">
        <v>10760</v>
      </c>
    </row>
    <row r="8465" spans="1:2" x14ac:dyDescent="0.25">
      <c r="A8465" s="62">
        <v>42152114</v>
      </c>
      <c r="B8465" s="63" t="s">
        <v>2723</v>
      </c>
    </row>
    <row r="8466" spans="1:2" x14ac:dyDescent="0.25">
      <c r="A8466" s="62">
        <v>42152115</v>
      </c>
      <c r="B8466" s="63" t="s">
        <v>15075</v>
      </c>
    </row>
    <row r="8467" spans="1:2" x14ac:dyDescent="0.25">
      <c r="A8467" s="62">
        <v>42152201</v>
      </c>
      <c r="B8467" s="63" t="s">
        <v>16038</v>
      </c>
    </row>
    <row r="8468" spans="1:2" x14ac:dyDescent="0.25">
      <c r="A8468" s="62">
        <v>42152202</v>
      </c>
      <c r="B8468" s="63" t="s">
        <v>5591</v>
      </c>
    </row>
    <row r="8469" spans="1:2" x14ac:dyDescent="0.25">
      <c r="A8469" s="62">
        <v>42152203</v>
      </c>
      <c r="B8469" s="63" t="s">
        <v>12933</v>
      </c>
    </row>
    <row r="8470" spans="1:2" x14ac:dyDescent="0.25">
      <c r="A8470" s="62">
        <v>42152204</v>
      </c>
      <c r="B8470" s="63" t="s">
        <v>12544</v>
      </c>
    </row>
    <row r="8471" spans="1:2" x14ac:dyDescent="0.25">
      <c r="A8471" s="62">
        <v>42152205</v>
      </c>
      <c r="B8471" s="63" t="s">
        <v>18548</v>
      </c>
    </row>
    <row r="8472" spans="1:2" x14ac:dyDescent="0.25">
      <c r="A8472" s="62">
        <v>42152206</v>
      </c>
      <c r="B8472" s="63" t="s">
        <v>10751</v>
      </c>
    </row>
    <row r="8473" spans="1:2" x14ac:dyDescent="0.25">
      <c r="A8473" s="62">
        <v>42152207</v>
      </c>
      <c r="B8473" s="63" t="s">
        <v>4782</v>
      </c>
    </row>
    <row r="8474" spans="1:2" x14ac:dyDescent="0.25">
      <c r="A8474" s="62">
        <v>42152208</v>
      </c>
      <c r="B8474" s="63" t="s">
        <v>14995</v>
      </c>
    </row>
    <row r="8475" spans="1:2" x14ac:dyDescent="0.25">
      <c r="A8475" s="62">
        <v>42152209</v>
      </c>
      <c r="B8475" s="63" t="s">
        <v>14862</v>
      </c>
    </row>
    <row r="8476" spans="1:2" x14ac:dyDescent="0.25">
      <c r="A8476" s="62">
        <v>42152210</v>
      </c>
      <c r="B8476" s="63" t="s">
        <v>11693</v>
      </c>
    </row>
    <row r="8477" spans="1:2" x14ac:dyDescent="0.25">
      <c r="A8477" s="62">
        <v>42152211</v>
      </c>
      <c r="B8477" s="63" t="s">
        <v>16338</v>
      </c>
    </row>
    <row r="8478" spans="1:2" x14ac:dyDescent="0.25">
      <c r="A8478" s="62">
        <v>42152212</v>
      </c>
      <c r="B8478" s="63" t="s">
        <v>17533</v>
      </c>
    </row>
    <row r="8479" spans="1:2" x14ac:dyDescent="0.25">
      <c r="A8479" s="62">
        <v>42152213</v>
      </c>
      <c r="B8479" s="63" t="s">
        <v>11663</v>
      </c>
    </row>
    <row r="8480" spans="1:2" x14ac:dyDescent="0.25">
      <c r="A8480" s="62">
        <v>42152214</v>
      </c>
      <c r="B8480" s="63" t="s">
        <v>18499</v>
      </c>
    </row>
    <row r="8481" spans="1:2" x14ac:dyDescent="0.25">
      <c r="A8481" s="62">
        <v>42152215</v>
      </c>
      <c r="B8481" s="63" t="s">
        <v>13309</v>
      </c>
    </row>
    <row r="8482" spans="1:2" x14ac:dyDescent="0.25">
      <c r="A8482" s="62">
        <v>42152216</v>
      </c>
      <c r="B8482" s="63" t="s">
        <v>1082</v>
      </c>
    </row>
    <row r="8483" spans="1:2" x14ac:dyDescent="0.25">
      <c r="A8483" s="62">
        <v>42152217</v>
      </c>
      <c r="B8483" s="63" t="s">
        <v>12838</v>
      </c>
    </row>
    <row r="8484" spans="1:2" x14ac:dyDescent="0.25">
      <c r="A8484" s="62">
        <v>42152218</v>
      </c>
      <c r="B8484" s="63" t="s">
        <v>9168</v>
      </c>
    </row>
    <row r="8485" spans="1:2" x14ac:dyDescent="0.25">
      <c r="A8485" s="62">
        <v>42152219</v>
      </c>
      <c r="B8485" s="63" t="s">
        <v>13058</v>
      </c>
    </row>
    <row r="8486" spans="1:2" x14ac:dyDescent="0.25">
      <c r="A8486" s="62">
        <v>42152220</v>
      </c>
      <c r="B8486" s="63" t="s">
        <v>12426</v>
      </c>
    </row>
    <row r="8487" spans="1:2" x14ac:dyDescent="0.25">
      <c r="A8487" s="62">
        <v>42152221</v>
      </c>
      <c r="B8487" s="63" t="s">
        <v>16645</v>
      </c>
    </row>
    <row r="8488" spans="1:2" x14ac:dyDescent="0.25">
      <c r="A8488" s="62">
        <v>42152222</v>
      </c>
      <c r="B8488" s="63" t="s">
        <v>13724</v>
      </c>
    </row>
    <row r="8489" spans="1:2" x14ac:dyDescent="0.25">
      <c r="A8489" s="62">
        <v>42152223</v>
      </c>
      <c r="B8489" s="63" t="s">
        <v>18220</v>
      </c>
    </row>
    <row r="8490" spans="1:2" x14ac:dyDescent="0.25">
      <c r="A8490" s="62">
        <v>42152224</v>
      </c>
      <c r="B8490" s="63" t="s">
        <v>7736</v>
      </c>
    </row>
    <row r="8491" spans="1:2" x14ac:dyDescent="0.25">
      <c r="A8491" s="62">
        <v>42152301</v>
      </c>
      <c r="B8491" s="63" t="s">
        <v>2182</v>
      </c>
    </row>
    <row r="8492" spans="1:2" x14ac:dyDescent="0.25">
      <c r="A8492" s="62">
        <v>42152302</v>
      </c>
      <c r="B8492" s="63" t="s">
        <v>12731</v>
      </c>
    </row>
    <row r="8493" spans="1:2" x14ac:dyDescent="0.25">
      <c r="A8493" s="62">
        <v>42152303</v>
      </c>
      <c r="B8493" s="63" t="s">
        <v>11509</v>
      </c>
    </row>
    <row r="8494" spans="1:2" x14ac:dyDescent="0.25">
      <c r="A8494" s="62">
        <v>42152304</v>
      </c>
      <c r="B8494" s="63" t="s">
        <v>11108</v>
      </c>
    </row>
    <row r="8495" spans="1:2" x14ac:dyDescent="0.25">
      <c r="A8495" s="62">
        <v>42152305</v>
      </c>
      <c r="B8495" s="63" t="s">
        <v>18294</v>
      </c>
    </row>
    <row r="8496" spans="1:2" x14ac:dyDescent="0.25">
      <c r="A8496" s="62">
        <v>42152306</v>
      </c>
      <c r="B8496" s="63" t="s">
        <v>18363</v>
      </c>
    </row>
    <row r="8497" spans="1:2" x14ac:dyDescent="0.25">
      <c r="A8497" s="62">
        <v>42152307</v>
      </c>
      <c r="B8497" s="63" t="s">
        <v>10850</v>
      </c>
    </row>
    <row r="8498" spans="1:2" x14ac:dyDescent="0.25">
      <c r="A8498" s="62">
        <v>42152401</v>
      </c>
      <c r="B8498" s="63" t="s">
        <v>2687</v>
      </c>
    </row>
    <row r="8499" spans="1:2" x14ac:dyDescent="0.25">
      <c r="A8499" s="62">
        <v>42152402</v>
      </c>
      <c r="B8499" s="63" t="s">
        <v>5938</v>
      </c>
    </row>
    <row r="8500" spans="1:2" x14ac:dyDescent="0.25">
      <c r="A8500" s="62">
        <v>42152403</v>
      </c>
      <c r="B8500" s="63" t="s">
        <v>18450</v>
      </c>
    </row>
    <row r="8501" spans="1:2" x14ac:dyDescent="0.25">
      <c r="A8501" s="62">
        <v>42152404</v>
      </c>
      <c r="B8501" s="63" t="s">
        <v>10004</v>
      </c>
    </row>
    <row r="8502" spans="1:2" x14ac:dyDescent="0.25">
      <c r="A8502" s="62">
        <v>42152405</v>
      </c>
      <c r="B8502" s="63" t="s">
        <v>8143</v>
      </c>
    </row>
    <row r="8503" spans="1:2" x14ac:dyDescent="0.25">
      <c r="A8503" s="62">
        <v>42152406</v>
      </c>
      <c r="B8503" s="63" t="s">
        <v>2038</v>
      </c>
    </row>
    <row r="8504" spans="1:2" x14ac:dyDescent="0.25">
      <c r="A8504" s="62">
        <v>42152407</v>
      </c>
      <c r="B8504" s="63" t="s">
        <v>14670</v>
      </c>
    </row>
    <row r="8505" spans="1:2" x14ac:dyDescent="0.25">
      <c r="A8505" s="62">
        <v>42152408</v>
      </c>
      <c r="B8505" s="63" t="s">
        <v>5712</v>
      </c>
    </row>
    <row r="8506" spans="1:2" x14ac:dyDescent="0.25">
      <c r="A8506" s="62">
        <v>42152409</v>
      </c>
      <c r="B8506" s="63" t="s">
        <v>7538</v>
      </c>
    </row>
    <row r="8507" spans="1:2" x14ac:dyDescent="0.25">
      <c r="A8507" s="62">
        <v>42152410</v>
      </c>
      <c r="B8507" s="63" t="s">
        <v>8912</v>
      </c>
    </row>
    <row r="8508" spans="1:2" x14ac:dyDescent="0.25">
      <c r="A8508" s="62">
        <v>42152411</v>
      </c>
      <c r="B8508" s="63" t="s">
        <v>15224</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18267</v>
      </c>
    </row>
    <row r="8513" spans="1:2" x14ac:dyDescent="0.25">
      <c r="A8513" s="62">
        <v>42152416</v>
      </c>
      <c r="B8513" s="63" t="s">
        <v>11885</v>
      </c>
    </row>
    <row r="8514" spans="1:2" x14ac:dyDescent="0.25">
      <c r="A8514" s="62">
        <v>42152417</v>
      </c>
      <c r="B8514" s="63" t="s">
        <v>860</v>
      </c>
    </row>
    <row r="8515" spans="1:2" x14ac:dyDescent="0.25">
      <c r="A8515" s="62">
        <v>42152418</v>
      </c>
      <c r="B8515" s="63" t="s">
        <v>18185</v>
      </c>
    </row>
    <row r="8516" spans="1:2" x14ac:dyDescent="0.25">
      <c r="A8516" s="62">
        <v>42152419</v>
      </c>
      <c r="B8516" s="63" t="s">
        <v>4526</v>
      </c>
    </row>
    <row r="8517" spans="1:2" x14ac:dyDescent="0.25">
      <c r="A8517" s="62">
        <v>42152420</v>
      </c>
      <c r="B8517" s="63" t="s">
        <v>6144</v>
      </c>
    </row>
    <row r="8518" spans="1:2" x14ac:dyDescent="0.25">
      <c r="A8518" s="62">
        <v>42152421</v>
      </c>
      <c r="B8518" s="63" t="s">
        <v>17143</v>
      </c>
    </row>
    <row r="8519" spans="1:2" x14ac:dyDescent="0.25">
      <c r="A8519" s="62">
        <v>42152422</v>
      </c>
      <c r="B8519" s="63" t="s">
        <v>11589</v>
      </c>
    </row>
    <row r="8520" spans="1:2" x14ac:dyDescent="0.25">
      <c r="A8520" s="62">
        <v>42152423</v>
      </c>
      <c r="B8520" s="63" t="s">
        <v>3040</v>
      </c>
    </row>
    <row r="8521" spans="1:2" x14ac:dyDescent="0.25">
      <c r="A8521" s="62">
        <v>42152424</v>
      </c>
      <c r="B8521" s="63" t="s">
        <v>13167</v>
      </c>
    </row>
    <row r="8522" spans="1:2" x14ac:dyDescent="0.25">
      <c r="A8522" s="62">
        <v>42152425</v>
      </c>
      <c r="B8522" s="63" t="s">
        <v>3984</v>
      </c>
    </row>
    <row r="8523" spans="1:2" x14ac:dyDescent="0.25">
      <c r="A8523" s="62">
        <v>42152426</v>
      </c>
      <c r="B8523" s="63" t="s">
        <v>329</v>
      </c>
    </row>
    <row r="8524" spans="1:2" x14ac:dyDescent="0.25">
      <c r="A8524" s="62">
        <v>42152427</v>
      </c>
      <c r="B8524" s="63" t="s">
        <v>9380</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4994</v>
      </c>
    </row>
    <row r="8534" spans="1:2" x14ac:dyDescent="0.25">
      <c r="A8534" s="62">
        <v>42152437</v>
      </c>
      <c r="B8534" s="63" t="s">
        <v>13561</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11287</v>
      </c>
    </row>
    <row r="8545" spans="1:2" x14ac:dyDescent="0.25">
      <c r="A8545" s="62">
        <v>42152449</v>
      </c>
      <c r="B8545" s="63" t="s">
        <v>10377</v>
      </c>
    </row>
    <row r="8546" spans="1:2" x14ac:dyDescent="0.25">
      <c r="A8546" s="62">
        <v>42152450</v>
      </c>
      <c r="B8546" s="63" t="s">
        <v>6403</v>
      </c>
    </row>
    <row r="8547" spans="1:2" x14ac:dyDescent="0.25">
      <c r="A8547" s="62">
        <v>42152451</v>
      </c>
      <c r="B8547" s="63" t="s">
        <v>3332</v>
      </c>
    </row>
    <row r="8548" spans="1:2" x14ac:dyDescent="0.25">
      <c r="A8548" s="62">
        <v>42152452</v>
      </c>
      <c r="B8548" s="63" t="s">
        <v>5841</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11864</v>
      </c>
    </row>
    <row r="8555" spans="1:2" x14ac:dyDescent="0.25">
      <c r="A8555" s="62">
        <v>42152459</v>
      </c>
      <c r="B8555" s="63" t="s">
        <v>2334</v>
      </c>
    </row>
    <row r="8556" spans="1:2" x14ac:dyDescent="0.25">
      <c r="A8556" s="62">
        <v>42152460</v>
      </c>
      <c r="B8556" s="63" t="s">
        <v>8917</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7565</v>
      </c>
    </row>
    <row r="8562" spans="1:2" x14ac:dyDescent="0.25">
      <c r="A8562" s="62">
        <v>42152501</v>
      </c>
      <c r="B8562" s="63" t="s">
        <v>10119</v>
      </c>
    </row>
    <row r="8563" spans="1:2" x14ac:dyDescent="0.25">
      <c r="A8563" s="62">
        <v>42152502</v>
      </c>
      <c r="B8563" s="63" t="s">
        <v>10178</v>
      </c>
    </row>
    <row r="8564" spans="1:2" x14ac:dyDescent="0.25">
      <c r="A8564" s="62">
        <v>42152503</v>
      </c>
      <c r="B8564" s="63" t="s">
        <v>8305</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8360</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17245</v>
      </c>
    </row>
    <row r="8575" spans="1:2" x14ac:dyDescent="0.25">
      <c r="A8575" s="62">
        <v>42152514</v>
      </c>
      <c r="B8575" s="63" t="s">
        <v>3967</v>
      </c>
    </row>
    <row r="8576" spans="1:2" x14ac:dyDescent="0.25">
      <c r="A8576" s="62">
        <v>42152516</v>
      </c>
      <c r="B8576" s="63" t="s">
        <v>18218</v>
      </c>
    </row>
    <row r="8577" spans="1:2" x14ac:dyDescent="0.25">
      <c r="A8577" s="62">
        <v>42152517</v>
      </c>
      <c r="B8577" s="63" t="s">
        <v>1513</v>
      </c>
    </row>
    <row r="8578" spans="1:2" x14ac:dyDescent="0.25">
      <c r="A8578" s="62">
        <v>42152518</v>
      </c>
      <c r="B8578" s="63" t="s">
        <v>9876</v>
      </c>
    </row>
    <row r="8579" spans="1:2" x14ac:dyDescent="0.25">
      <c r="A8579" s="62">
        <v>42152519</v>
      </c>
      <c r="B8579" s="63" t="s">
        <v>6490</v>
      </c>
    </row>
    <row r="8580" spans="1:2" x14ac:dyDescent="0.25">
      <c r="A8580" s="62">
        <v>42152520</v>
      </c>
      <c r="B8580" s="63" t="s">
        <v>9686</v>
      </c>
    </row>
    <row r="8581" spans="1:2" x14ac:dyDescent="0.25">
      <c r="A8581" s="62">
        <v>42152601</v>
      </c>
      <c r="B8581" s="63" t="s">
        <v>16369</v>
      </c>
    </row>
    <row r="8582" spans="1:2" x14ac:dyDescent="0.25">
      <c r="A8582" s="62">
        <v>42152602</v>
      </c>
      <c r="B8582" s="63" t="s">
        <v>17883</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2466</v>
      </c>
    </row>
    <row r="8588" spans="1:2" x14ac:dyDescent="0.25">
      <c r="A8588" s="62">
        <v>42152608</v>
      </c>
      <c r="B8588" s="63" t="s">
        <v>14751</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5089</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7268</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12009</v>
      </c>
    </row>
    <row r="8607" spans="1:2" x14ac:dyDescent="0.25">
      <c r="A8607" s="62">
        <v>42152803</v>
      </c>
      <c r="B8607" s="63" t="s">
        <v>4482</v>
      </c>
    </row>
    <row r="8608" spans="1:2" x14ac:dyDescent="0.25">
      <c r="A8608" s="62">
        <v>42152804</v>
      </c>
      <c r="B8608" s="63" t="s">
        <v>10846</v>
      </c>
    </row>
    <row r="8609" spans="1:2" x14ac:dyDescent="0.25">
      <c r="A8609" s="62">
        <v>42152805</v>
      </c>
      <c r="B8609" s="63" t="s">
        <v>4846</v>
      </c>
    </row>
    <row r="8610" spans="1:2" x14ac:dyDescent="0.25">
      <c r="A8610" s="62">
        <v>42152806</v>
      </c>
      <c r="B8610" s="63" t="s">
        <v>5464</v>
      </c>
    </row>
    <row r="8611" spans="1:2" x14ac:dyDescent="0.25">
      <c r="A8611" s="62">
        <v>42152807</v>
      </c>
      <c r="B8611" s="63" t="s">
        <v>16801</v>
      </c>
    </row>
    <row r="8612" spans="1:2" x14ac:dyDescent="0.25">
      <c r="A8612" s="62">
        <v>42152808</v>
      </c>
      <c r="B8612" s="63" t="s">
        <v>11280</v>
      </c>
    </row>
    <row r="8613" spans="1:2" x14ac:dyDescent="0.25">
      <c r="A8613" s="62">
        <v>42152809</v>
      </c>
      <c r="B8613" s="63" t="s">
        <v>11704</v>
      </c>
    </row>
    <row r="8614" spans="1:2" x14ac:dyDescent="0.25">
      <c r="A8614" s="62">
        <v>42152810</v>
      </c>
      <c r="B8614" s="63" t="s">
        <v>7716</v>
      </c>
    </row>
    <row r="8615" spans="1:2" x14ac:dyDescent="0.25">
      <c r="A8615" s="62">
        <v>42161501</v>
      </c>
      <c r="B8615" s="63" t="s">
        <v>15342</v>
      </c>
    </row>
    <row r="8616" spans="1:2" x14ac:dyDescent="0.25">
      <c r="A8616" s="62">
        <v>42161502</v>
      </c>
      <c r="B8616" s="63" t="s">
        <v>14872</v>
      </c>
    </row>
    <row r="8617" spans="1:2" x14ac:dyDescent="0.25">
      <c r="A8617" s="62">
        <v>42161503</v>
      </c>
      <c r="B8617" s="63" t="s">
        <v>9406</v>
      </c>
    </row>
    <row r="8618" spans="1:2" x14ac:dyDescent="0.25">
      <c r="A8618" s="62">
        <v>42161504</v>
      </c>
      <c r="B8618" s="63" t="s">
        <v>9912</v>
      </c>
    </row>
    <row r="8619" spans="1:2" x14ac:dyDescent="0.25">
      <c r="A8619" s="62">
        <v>42161505</v>
      </c>
      <c r="B8619" s="63" t="s">
        <v>11725</v>
      </c>
    </row>
    <row r="8620" spans="1:2" x14ac:dyDescent="0.25">
      <c r="A8620" s="62">
        <v>42161506</v>
      </c>
      <c r="B8620" s="63" t="s">
        <v>3595</v>
      </c>
    </row>
    <row r="8621" spans="1:2" x14ac:dyDescent="0.25">
      <c r="A8621" s="62">
        <v>42161507</v>
      </c>
      <c r="B8621" s="63" t="s">
        <v>15269</v>
      </c>
    </row>
    <row r="8622" spans="1:2" x14ac:dyDescent="0.25">
      <c r="A8622" s="62">
        <v>42161508</v>
      </c>
      <c r="B8622" s="63" t="s">
        <v>11796</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11952</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6633</v>
      </c>
    </row>
    <row r="8636" spans="1:2" x14ac:dyDescent="0.25">
      <c r="A8636" s="62">
        <v>42161612</v>
      </c>
      <c r="B8636" s="63" t="s">
        <v>14679</v>
      </c>
    </row>
    <row r="8637" spans="1:2" x14ac:dyDescent="0.25">
      <c r="A8637" s="62">
        <v>42161613</v>
      </c>
      <c r="B8637" s="63" t="s">
        <v>7936</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16755</v>
      </c>
    </row>
    <row r="8643" spans="1:2" x14ac:dyDescent="0.25">
      <c r="A8643" s="62">
        <v>42161619</v>
      </c>
      <c r="B8643" s="63" t="s">
        <v>3824</v>
      </c>
    </row>
    <row r="8644" spans="1:2" x14ac:dyDescent="0.25">
      <c r="A8644" s="62">
        <v>42161620</v>
      </c>
      <c r="B8644" s="63" t="s">
        <v>9265</v>
      </c>
    </row>
    <row r="8645" spans="1:2" x14ac:dyDescent="0.25">
      <c r="A8645" s="62">
        <v>42161621</v>
      </c>
      <c r="B8645" s="63" t="s">
        <v>12193</v>
      </c>
    </row>
    <row r="8646" spans="1:2" x14ac:dyDescent="0.25">
      <c r="A8646" s="62">
        <v>42161622</v>
      </c>
      <c r="B8646" s="63" t="s">
        <v>8142</v>
      </c>
    </row>
    <row r="8647" spans="1:2" x14ac:dyDescent="0.25">
      <c r="A8647" s="62">
        <v>42161623</v>
      </c>
      <c r="B8647" s="63" t="s">
        <v>5306</v>
      </c>
    </row>
    <row r="8648" spans="1:2" x14ac:dyDescent="0.25">
      <c r="A8648" s="62">
        <v>42161624</v>
      </c>
      <c r="B8648" s="63" t="s">
        <v>8185</v>
      </c>
    </row>
    <row r="8649" spans="1:2" x14ac:dyDescent="0.25">
      <c r="A8649" s="62">
        <v>42161625</v>
      </c>
      <c r="B8649" s="63" t="s">
        <v>12053</v>
      </c>
    </row>
    <row r="8650" spans="1:2" x14ac:dyDescent="0.25">
      <c r="A8650" s="62">
        <v>42161626</v>
      </c>
      <c r="B8650" s="63" t="s">
        <v>7476</v>
      </c>
    </row>
    <row r="8651" spans="1:2" x14ac:dyDescent="0.25">
      <c r="A8651" s="62">
        <v>42161627</v>
      </c>
      <c r="B8651" s="63" t="s">
        <v>13711</v>
      </c>
    </row>
    <row r="8652" spans="1:2" x14ac:dyDescent="0.25">
      <c r="A8652" s="62">
        <v>42161628</v>
      </c>
      <c r="B8652" s="63" t="s">
        <v>11011</v>
      </c>
    </row>
    <row r="8653" spans="1:2" x14ac:dyDescent="0.25">
      <c r="A8653" s="62">
        <v>42161629</v>
      </c>
      <c r="B8653" s="63" t="s">
        <v>16904</v>
      </c>
    </row>
    <row r="8654" spans="1:2" x14ac:dyDescent="0.25">
      <c r="A8654" s="62">
        <v>42161630</v>
      </c>
      <c r="B8654" s="63" t="s">
        <v>4520</v>
      </c>
    </row>
    <row r="8655" spans="1:2" x14ac:dyDescent="0.25">
      <c r="A8655" s="62">
        <v>42161631</v>
      </c>
      <c r="B8655" s="63" t="s">
        <v>9923</v>
      </c>
    </row>
    <row r="8656" spans="1:2" x14ac:dyDescent="0.25">
      <c r="A8656" s="62">
        <v>42161632</v>
      </c>
      <c r="B8656" s="63" t="s">
        <v>6131</v>
      </c>
    </row>
    <row r="8657" spans="1:2" x14ac:dyDescent="0.25">
      <c r="A8657" s="62">
        <v>42161633</v>
      </c>
      <c r="B8657" s="63" t="s">
        <v>4890</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10202</v>
      </c>
    </row>
    <row r="8662" spans="1:2" x14ac:dyDescent="0.25">
      <c r="A8662" s="62">
        <v>42161703</v>
      </c>
      <c r="B8662" s="63" t="s">
        <v>18534</v>
      </c>
    </row>
    <row r="8663" spans="1:2" x14ac:dyDescent="0.25">
      <c r="A8663" s="62">
        <v>42161704</v>
      </c>
      <c r="B8663" s="63" t="s">
        <v>3597</v>
      </c>
    </row>
    <row r="8664" spans="1:2" x14ac:dyDescent="0.25">
      <c r="A8664" s="62">
        <v>42161801</v>
      </c>
      <c r="B8664" s="63" t="s">
        <v>16305</v>
      </c>
    </row>
    <row r="8665" spans="1:2" x14ac:dyDescent="0.25">
      <c r="A8665" s="62">
        <v>42161802</v>
      </c>
      <c r="B8665" s="63" t="s">
        <v>11024</v>
      </c>
    </row>
    <row r="8666" spans="1:2" x14ac:dyDescent="0.25">
      <c r="A8666" s="62">
        <v>42161803</v>
      </c>
      <c r="B8666" s="63" t="s">
        <v>18449</v>
      </c>
    </row>
    <row r="8667" spans="1:2" x14ac:dyDescent="0.25">
      <c r="A8667" s="62">
        <v>42161804</v>
      </c>
      <c r="B8667" s="63" t="s">
        <v>16008</v>
      </c>
    </row>
    <row r="8668" spans="1:2" x14ac:dyDescent="0.25">
      <c r="A8668" s="62">
        <v>42171501</v>
      </c>
      <c r="B8668" s="63" t="s">
        <v>8263</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13456</v>
      </c>
    </row>
    <row r="8676" spans="1:2" x14ac:dyDescent="0.25">
      <c r="A8676" s="62">
        <v>42171607</v>
      </c>
      <c r="B8676" s="63" t="s">
        <v>11835</v>
      </c>
    </row>
    <row r="8677" spans="1:2" x14ac:dyDescent="0.25">
      <c r="A8677" s="62">
        <v>42171608</v>
      </c>
      <c r="B8677" s="63" t="s">
        <v>5908</v>
      </c>
    </row>
    <row r="8678" spans="1:2" x14ac:dyDescent="0.25">
      <c r="A8678" s="62">
        <v>42171609</v>
      </c>
      <c r="B8678" s="63" t="s">
        <v>12276</v>
      </c>
    </row>
    <row r="8679" spans="1:2" x14ac:dyDescent="0.25">
      <c r="A8679" s="62">
        <v>42171610</v>
      </c>
      <c r="B8679" s="63" t="s">
        <v>18064</v>
      </c>
    </row>
    <row r="8680" spans="1:2" x14ac:dyDescent="0.25">
      <c r="A8680" s="62">
        <v>42171611</v>
      </c>
      <c r="B8680" s="63" t="s">
        <v>3415</v>
      </c>
    </row>
    <row r="8681" spans="1:2" x14ac:dyDescent="0.25">
      <c r="A8681" s="62">
        <v>42171612</v>
      </c>
      <c r="B8681" s="63" t="s">
        <v>8116</v>
      </c>
    </row>
    <row r="8682" spans="1:2" x14ac:dyDescent="0.25">
      <c r="A8682" s="62">
        <v>42171613</v>
      </c>
      <c r="B8682" s="63" t="s">
        <v>2753</v>
      </c>
    </row>
    <row r="8683" spans="1:2" x14ac:dyDescent="0.25">
      <c r="A8683" s="62">
        <v>42171614</v>
      </c>
      <c r="B8683" s="63" t="s">
        <v>13689</v>
      </c>
    </row>
    <row r="8684" spans="1:2" x14ac:dyDescent="0.25">
      <c r="A8684" s="62">
        <v>42171701</v>
      </c>
      <c r="B8684" s="63" t="s">
        <v>5741</v>
      </c>
    </row>
    <row r="8685" spans="1:2" x14ac:dyDescent="0.25">
      <c r="A8685" s="62">
        <v>42171702</v>
      </c>
      <c r="B8685" s="63" t="s">
        <v>413</v>
      </c>
    </row>
    <row r="8686" spans="1:2" x14ac:dyDescent="0.25">
      <c r="A8686" s="62">
        <v>42171703</v>
      </c>
      <c r="B8686" s="63" t="s">
        <v>12797</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6035</v>
      </c>
    </row>
    <row r="8691" spans="1:2" x14ac:dyDescent="0.25">
      <c r="A8691" s="62">
        <v>42171804</v>
      </c>
      <c r="B8691" s="63" t="s">
        <v>14167</v>
      </c>
    </row>
    <row r="8692" spans="1:2" x14ac:dyDescent="0.25">
      <c r="A8692" s="62">
        <v>42171805</v>
      </c>
      <c r="B8692" s="63" t="s">
        <v>2022</v>
      </c>
    </row>
    <row r="8693" spans="1:2" x14ac:dyDescent="0.25">
      <c r="A8693" s="62">
        <v>42171806</v>
      </c>
      <c r="B8693" s="63" t="s">
        <v>12548</v>
      </c>
    </row>
    <row r="8694" spans="1:2" x14ac:dyDescent="0.25">
      <c r="A8694" s="62">
        <v>42171901</v>
      </c>
      <c r="B8694" s="63" t="s">
        <v>7009</v>
      </c>
    </row>
    <row r="8695" spans="1:2" x14ac:dyDescent="0.25">
      <c r="A8695" s="62">
        <v>42171902</v>
      </c>
      <c r="B8695" s="63" t="s">
        <v>18387</v>
      </c>
    </row>
    <row r="8696" spans="1:2" x14ac:dyDescent="0.25">
      <c r="A8696" s="62">
        <v>42171903</v>
      </c>
      <c r="B8696" s="63" t="s">
        <v>2626</v>
      </c>
    </row>
    <row r="8697" spans="1:2" x14ac:dyDescent="0.25">
      <c r="A8697" s="62">
        <v>42171904</v>
      </c>
      <c r="B8697" s="63" t="s">
        <v>14540</v>
      </c>
    </row>
    <row r="8698" spans="1:2" x14ac:dyDescent="0.25">
      <c r="A8698" s="62">
        <v>42171905</v>
      </c>
      <c r="B8698" s="63" t="s">
        <v>11064</v>
      </c>
    </row>
    <row r="8699" spans="1:2" x14ac:dyDescent="0.25">
      <c r="A8699" s="62">
        <v>42171906</v>
      </c>
      <c r="B8699" s="63" t="s">
        <v>9382</v>
      </c>
    </row>
    <row r="8700" spans="1:2" x14ac:dyDescent="0.25">
      <c r="A8700" s="62">
        <v>42171907</v>
      </c>
      <c r="B8700" s="63" t="s">
        <v>5639</v>
      </c>
    </row>
    <row r="8701" spans="1:2" x14ac:dyDescent="0.25">
      <c r="A8701" s="62">
        <v>42171908</v>
      </c>
      <c r="B8701" s="63" t="s">
        <v>12183</v>
      </c>
    </row>
    <row r="8702" spans="1:2" x14ac:dyDescent="0.25">
      <c r="A8702" s="62">
        <v>42171909</v>
      </c>
      <c r="B8702" s="63" t="s">
        <v>18414</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12157</v>
      </c>
    </row>
    <row r="8709" spans="1:2" x14ac:dyDescent="0.25">
      <c r="A8709" s="62">
        <v>42171916</v>
      </c>
      <c r="B8709" s="63" t="s">
        <v>7112</v>
      </c>
    </row>
    <row r="8710" spans="1:2" x14ac:dyDescent="0.25">
      <c r="A8710" s="62">
        <v>42171917</v>
      </c>
      <c r="B8710" s="63" t="s">
        <v>12423</v>
      </c>
    </row>
    <row r="8711" spans="1:2" x14ac:dyDescent="0.25">
      <c r="A8711" s="62">
        <v>42171918</v>
      </c>
      <c r="B8711" s="63" t="s">
        <v>6881</v>
      </c>
    </row>
    <row r="8712" spans="1:2" x14ac:dyDescent="0.25">
      <c r="A8712" s="62">
        <v>42171919</v>
      </c>
      <c r="B8712" s="63" t="s">
        <v>17812</v>
      </c>
    </row>
    <row r="8713" spans="1:2" x14ac:dyDescent="0.25">
      <c r="A8713" s="62">
        <v>42171920</v>
      </c>
      <c r="B8713" s="63" t="s">
        <v>15507</v>
      </c>
    </row>
    <row r="8714" spans="1:2" x14ac:dyDescent="0.25">
      <c r="A8714" s="62">
        <v>42172001</v>
      </c>
      <c r="B8714" s="63" t="s">
        <v>5261</v>
      </c>
    </row>
    <row r="8715" spans="1:2" x14ac:dyDescent="0.25">
      <c r="A8715" s="62">
        <v>42172002</v>
      </c>
      <c r="B8715" s="63" t="s">
        <v>7055</v>
      </c>
    </row>
    <row r="8716" spans="1:2" x14ac:dyDescent="0.25">
      <c r="A8716" s="62">
        <v>42172003</v>
      </c>
      <c r="B8716" s="63" t="s">
        <v>3894</v>
      </c>
    </row>
    <row r="8717" spans="1:2" x14ac:dyDescent="0.25">
      <c r="A8717" s="62">
        <v>42172004</v>
      </c>
      <c r="B8717" s="63" t="s">
        <v>12479</v>
      </c>
    </row>
    <row r="8718" spans="1:2" x14ac:dyDescent="0.25">
      <c r="A8718" s="62">
        <v>42172005</v>
      </c>
      <c r="B8718" s="63" t="s">
        <v>6508</v>
      </c>
    </row>
    <row r="8719" spans="1:2" x14ac:dyDescent="0.25">
      <c r="A8719" s="62">
        <v>42172006</v>
      </c>
      <c r="B8719" s="63" t="s">
        <v>947</v>
      </c>
    </row>
    <row r="8720" spans="1:2" x14ac:dyDescent="0.25">
      <c r="A8720" s="62">
        <v>42172007</v>
      </c>
      <c r="B8720" s="63" t="s">
        <v>11366</v>
      </c>
    </row>
    <row r="8721" spans="1:2" x14ac:dyDescent="0.25">
      <c r="A8721" s="62">
        <v>42172008</v>
      </c>
      <c r="B8721" s="63" t="s">
        <v>17888</v>
      </c>
    </row>
    <row r="8722" spans="1:2" x14ac:dyDescent="0.25">
      <c r="A8722" s="62">
        <v>42172009</v>
      </c>
      <c r="B8722" s="63" t="s">
        <v>9808</v>
      </c>
    </row>
    <row r="8723" spans="1:2" x14ac:dyDescent="0.25">
      <c r="A8723" s="62">
        <v>42172010</v>
      </c>
      <c r="B8723" s="63" t="s">
        <v>16703</v>
      </c>
    </row>
    <row r="8724" spans="1:2" x14ac:dyDescent="0.25">
      <c r="A8724" s="62">
        <v>42172011</v>
      </c>
      <c r="B8724" s="63" t="s">
        <v>18573</v>
      </c>
    </row>
    <row r="8725" spans="1:2" x14ac:dyDescent="0.25">
      <c r="A8725" s="62">
        <v>42172012</v>
      </c>
      <c r="B8725" s="63" t="s">
        <v>13940</v>
      </c>
    </row>
    <row r="8726" spans="1:2" x14ac:dyDescent="0.25">
      <c r="A8726" s="62">
        <v>42172013</v>
      </c>
      <c r="B8726" s="63" t="s">
        <v>9335</v>
      </c>
    </row>
    <row r="8727" spans="1:2" x14ac:dyDescent="0.25">
      <c r="A8727" s="62">
        <v>42172014</v>
      </c>
      <c r="B8727" s="63" t="s">
        <v>11213</v>
      </c>
    </row>
    <row r="8728" spans="1:2" x14ac:dyDescent="0.25">
      <c r="A8728" s="62">
        <v>42172015</v>
      </c>
      <c r="B8728" s="63" t="s">
        <v>8997</v>
      </c>
    </row>
    <row r="8729" spans="1:2" x14ac:dyDescent="0.25">
      <c r="A8729" s="62">
        <v>42172016</v>
      </c>
      <c r="B8729" s="63" t="s">
        <v>15311</v>
      </c>
    </row>
    <row r="8730" spans="1:2" x14ac:dyDescent="0.25">
      <c r="A8730" s="62">
        <v>42172017</v>
      </c>
      <c r="B8730" s="63" t="s">
        <v>6727</v>
      </c>
    </row>
    <row r="8731" spans="1:2" x14ac:dyDescent="0.25">
      <c r="A8731" s="62">
        <v>42172101</v>
      </c>
      <c r="B8731" s="63" t="s">
        <v>4370</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2450</v>
      </c>
    </row>
    <row r="8736" spans="1:2" x14ac:dyDescent="0.25">
      <c r="A8736" s="62">
        <v>42181502</v>
      </c>
      <c r="B8736" s="63" t="s">
        <v>7497</v>
      </c>
    </row>
    <row r="8737" spans="1:2" x14ac:dyDescent="0.25">
      <c r="A8737" s="62">
        <v>42181503</v>
      </c>
      <c r="B8737" s="63" t="s">
        <v>11082</v>
      </c>
    </row>
    <row r="8738" spans="1:2" x14ac:dyDescent="0.25">
      <c r="A8738" s="62">
        <v>42181504</v>
      </c>
      <c r="B8738" s="63" t="s">
        <v>11159</v>
      </c>
    </row>
    <row r="8739" spans="1:2" x14ac:dyDescent="0.25">
      <c r="A8739" s="62">
        <v>42181505</v>
      </c>
      <c r="B8739" s="63" t="s">
        <v>13546</v>
      </c>
    </row>
    <row r="8740" spans="1:2" x14ac:dyDescent="0.25">
      <c r="A8740" s="62">
        <v>42181506</v>
      </c>
      <c r="B8740" s="63" t="s">
        <v>6830</v>
      </c>
    </row>
    <row r="8741" spans="1:2" x14ac:dyDescent="0.25">
      <c r="A8741" s="62">
        <v>42181507</v>
      </c>
      <c r="B8741" s="63" t="s">
        <v>13212</v>
      </c>
    </row>
    <row r="8742" spans="1:2" x14ac:dyDescent="0.25">
      <c r="A8742" s="62">
        <v>42181508</v>
      </c>
      <c r="B8742" s="63" t="s">
        <v>8936</v>
      </c>
    </row>
    <row r="8743" spans="1:2" x14ac:dyDescent="0.25">
      <c r="A8743" s="62">
        <v>42181509</v>
      </c>
      <c r="B8743" s="63" t="s">
        <v>258</v>
      </c>
    </row>
    <row r="8744" spans="1:2" x14ac:dyDescent="0.25">
      <c r="A8744" s="62">
        <v>42181510</v>
      </c>
      <c r="B8744" s="63" t="s">
        <v>4156</v>
      </c>
    </row>
    <row r="8745" spans="1:2" x14ac:dyDescent="0.25">
      <c r="A8745" s="62">
        <v>42181511</v>
      </c>
      <c r="B8745" s="63" t="s">
        <v>15570</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13939</v>
      </c>
    </row>
    <row r="8751" spans="1:2" x14ac:dyDescent="0.25">
      <c r="A8751" s="62">
        <v>42181517</v>
      </c>
      <c r="B8751" s="63" t="s">
        <v>2544</v>
      </c>
    </row>
    <row r="8752" spans="1:2" x14ac:dyDescent="0.25">
      <c r="A8752" s="62">
        <v>42181601</v>
      </c>
      <c r="B8752" s="63" t="s">
        <v>12456</v>
      </c>
    </row>
    <row r="8753" spans="1:2" x14ac:dyDescent="0.25">
      <c r="A8753" s="62">
        <v>42181602</v>
      </c>
      <c r="B8753" s="63" t="s">
        <v>10958</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5441</v>
      </c>
    </row>
    <row r="8760" spans="1:2" x14ac:dyDescent="0.25">
      <c r="A8760" s="62">
        <v>42181609</v>
      </c>
      <c r="B8760" s="63" t="s">
        <v>8318</v>
      </c>
    </row>
    <row r="8761" spans="1:2" x14ac:dyDescent="0.25">
      <c r="A8761" s="62">
        <v>42181610</v>
      </c>
      <c r="B8761" s="63" t="s">
        <v>3394</v>
      </c>
    </row>
    <row r="8762" spans="1:2" x14ac:dyDescent="0.25">
      <c r="A8762" s="62">
        <v>42181701</v>
      </c>
      <c r="B8762" s="63" t="s">
        <v>10237</v>
      </c>
    </row>
    <row r="8763" spans="1:2" x14ac:dyDescent="0.25">
      <c r="A8763" s="62">
        <v>42181702</v>
      </c>
      <c r="B8763" s="63" t="s">
        <v>18644</v>
      </c>
    </row>
    <row r="8764" spans="1:2" x14ac:dyDescent="0.25">
      <c r="A8764" s="62">
        <v>42181703</v>
      </c>
      <c r="B8764" s="63" t="s">
        <v>14777</v>
      </c>
    </row>
    <row r="8765" spans="1:2" x14ac:dyDescent="0.25">
      <c r="A8765" s="62">
        <v>42181704</v>
      </c>
      <c r="B8765" s="63" t="s">
        <v>15845</v>
      </c>
    </row>
    <row r="8766" spans="1:2" x14ac:dyDescent="0.25">
      <c r="A8766" s="62">
        <v>42181705</v>
      </c>
      <c r="B8766" s="63" t="s">
        <v>13238</v>
      </c>
    </row>
    <row r="8767" spans="1:2" x14ac:dyDescent="0.25">
      <c r="A8767" s="62">
        <v>42181706</v>
      </c>
      <c r="B8767" s="63" t="s">
        <v>12629</v>
      </c>
    </row>
    <row r="8768" spans="1:2" x14ac:dyDescent="0.25">
      <c r="A8768" s="62">
        <v>42181707</v>
      </c>
      <c r="B8768" s="63" t="s">
        <v>9255</v>
      </c>
    </row>
    <row r="8769" spans="1:2" x14ac:dyDescent="0.25">
      <c r="A8769" s="62">
        <v>42181708</v>
      </c>
      <c r="B8769" s="63" t="s">
        <v>15339</v>
      </c>
    </row>
    <row r="8770" spans="1:2" x14ac:dyDescent="0.25">
      <c r="A8770" s="62">
        <v>42181709</v>
      </c>
      <c r="B8770" s="63" t="s">
        <v>5281</v>
      </c>
    </row>
    <row r="8771" spans="1:2" x14ac:dyDescent="0.25">
      <c r="A8771" s="62">
        <v>42181710</v>
      </c>
      <c r="B8771" s="63" t="s">
        <v>1636</v>
      </c>
    </row>
    <row r="8772" spans="1:2" x14ac:dyDescent="0.25">
      <c r="A8772" s="62">
        <v>42181711</v>
      </c>
      <c r="B8772" s="63" t="s">
        <v>10788</v>
      </c>
    </row>
    <row r="8773" spans="1:2" x14ac:dyDescent="0.25">
      <c r="A8773" s="62">
        <v>42181712</v>
      </c>
      <c r="B8773" s="63" t="s">
        <v>13210</v>
      </c>
    </row>
    <row r="8774" spans="1:2" x14ac:dyDescent="0.25">
      <c r="A8774" s="62">
        <v>42181713</v>
      </c>
      <c r="B8774" s="63" t="s">
        <v>4380</v>
      </c>
    </row>
    <row r="8775" spans="1:2" x14ac:dyDescent="0.25">
      <c r="A8775" s="62">
        <v>42181714</v>
      </c>
      <c r="B8775" s="63" t="s">
        <v>6139</v>
      </c>
    </row>
    <row r="8776" spans="1:2" x14ac:dyDescent="0.25">
      <c r="A8776" s="62">
        <v>42181715</v>
      </c>
      <c r="B8776" s="63" t="s">
        <v>7094</v>
      </c>
    </row>
    <row r="8777" spans="1:2" x14ac:dyDescent="0.25">
      <c r="A8777" s="62">
        <v>42181716</v>
      </c>
      <c r="B8777" s="63" t="s">
        <v>10435</v>
      </c>
    </row>
    <row r="8778" spans="1:2" x14ac:dyDescent="0.25">
      <c r="A8778" s="62">
        <v>42181717</v>
      </c>
      <c r="B8778" s="63" t="s">
        <v>1296</v>
      </c>
    </row>
    <row r="8779" spans="1:2" x14ac:dyDescent="0.25">
      <c r="A8779" s="62">
        <v>42181718</v>
      </c>
      <c r="B8779" s="63" t="s">
        <v>16539</v>
      </c>
    </row>
    <row r="8780" spans="1:2" x14ac:dyDescent="0.25">
      <c r="A8780" s="62">
        <v>42181719</v>
      </c>
      <c r="B8780" s="63" t="s">
        <v>6774</v>
      </c>
    </row>
    <row r="8781" spans="1:2" x14ac:dyDescent="0.25">
      <c r="A8781" s="62">
        <v>42181801</v>
      </c>
      <c r="B8781" s="63" t="s">
        <v>2489</v>
      </c>
    </row>
    <row r="8782" spans="1:2" x14ac:dyDescent="0.25">
      <c r="A8782" s="62">
        <v>42181802</v>
      </c>
      <c r="B8782" s="63" t="s">
        <v>11199</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11625</v>
      </c>
    </row>
    <row r="8792" spans="1:2" x14ac:dyDescent="0.25">
      <c r="A8792" s="62">
        <v>42181907</v>
      </c>
      <c r="B8792" s="63" t="s">
        <v>11459</v>
      </c>
    </row>
    <row r="8793" spans="1:2" x14ac:dyDescent="0.25">
      <c r="A8793" s="62">
        <v>42181908</v>
      </c>
      <c r="B8793" s="63" t="s">
        <v>13924</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11969</v>
      </c>
    </row>
    <row r="8798" spans="1:2" x14ac:dyDescent="0.25">
      <c r="A8798" s="62">
        <v>42182002</v>
      </c>
      <c r="B8798" s="63" t="s">
        <v>1906</v>
      </c>
    </row>
    <row r="8799" spans="1:2" x14ac:dyDescent="0.25">
      <c r="A8799" s="62">
        <v>42182003</v>
      </c>
      <c r="B8799" s="63" t="s">
        <v>3138</v>
      </c>
    </row>
    <row r="8800" spans="1:2" x14ac:dyDescent="0.25">
      <c r="A8800" s="62">
        <v>42182004</v>
      </c>
      <c r="B8800" s="63" t="s">
        <v>13031</v>
      </c>
    </row>
    <row r="8801" spans="1:2" x14ac:dyDescent="0.25">
      <c r="A8801" s="62">
        <v>42182005</v>
      </c>
      <c r="B8801" s="63" t="s">
        <v>5265</v>
      </c>
    </row>
    <row r="8802" spans="1:2" x14ac:dyDescent="0.25">
      <c r="A8802" s="62">
        <v>42182006</v>
      </c>
      <c r="B8802" s="63" t="s">
        <v>10209</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18188</v>
      </c>
    </row>
    <row r="8809" spans="1:2" x14ac:dyDescent="0.25">
      <c r="A8809" s="62">
        <v>42182013</v>
      </c>
      <c r="B8809" s="63" t="s">
        <v>5193</v>
      </c>
    </row>
    <row r="8810" spans="1:2" x14ac:dyDescent="0.25">
      <c r="A8810" s="62">
        <v>42182014</v>
      </c>
      <c r="B8810" s="63" t="s">
        <v>7019</v>
      </c>
    </row>
    <row r="8811" spans="1:2" x14ac:dyDescent="0.25">
      <c r="A8811" s="62">
        <v>42182015</v>
      </c>
      <c r="B8811" s="63" t="s">
        <v>11546</v>
      </c>
    </row>
    <row r="8812" spans="1:2" x14ac:dyDescent="0.25">
      <c r="A8812" s="62">
        <v>42182016</v>
      </c>
      <c r="B8812" s="63" t="s">
        <v>17981</v>
      </c>
    </row>
    <row r="8813" spans="1:2" x14ac:dyDescent="0.25">
      <c r="A8813" s="62">
        <v>42182017</v>
      </c>
      <c r="B8813" s="63" t="s">
        <v>10248</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17103</v>
      </c>
    </row>
    <row r="8818" spans="1:2" x14ac:dyDescent="0.25">
      <c r="A8818" s="62">
        <v>42182102</v>
      </c>
      <c r="B8818" s="63" t="s">
        <v>6609</v>
      </c>
    </row>
    <row r="8819" spans="1:2" x14ac:dyDescent="0.25">
      <c r="A8819" s="62">
        <v>42182103</v>
      </c>
      <c r="B8819" s="63" t="s">
        <v>12889</v>
      </c>
    </row>
    <row r="8820" spans="1:2" x14ac:dyDescent="0.25">
      <c r="A8820" s="62">
        <v>42182104</v>
      </c>
      <c r="B8820" s="63" t="s">
        <v>3937</v>
      </c>
    </row>
    <row r="8821" spans="1:2" x14ac:dyDescent="0.25">
      <c r="A8821" s="62">
        <v>42182105</v>
      </c>
      <c r="B8821" s="63" t="s">
        <v>13143</v>
      </c>
    </row>
    <row r="8822" spans="1:2" x14ac:dyDescent="0.25">
      <c r="A8822" s="62">
        <v>42182106</v>
      </c>
      <c r="B8822" s="63" t="s">
        <v>4368</v>
      </c>
    </row>
    <row r="8823" spans="1:2" x14ac:dyDescent="0.25">
      <c r="A8823" s="62">
        <v>42182107</v>
      </c>
      <c r="B8823" s="63" t="s">
        <v>13836</v>
      </c>
    </row>
    <row r="8824" spans="1:2" x14ac:dyDescent="0.25">
      <c r="A8824" s="62">
        <v>42182108</v>
      </c>
      <c r="B8824" s="63" t="s">
        <v>8987</v>
      </c>
    </row>
    <row r="8825" spans="1:2" x14ac:dyDescent="0.25">
      <c r="A8825" s="62">
        <v>42182201</v>
      </c>
      <c r="B8825" s="63" t="s">
        <v>16588</v>
      </c>
    </row>
    <row r="8826" spans="1:2" x14ac:dyDescent="0.25">
      <c r="A8826" s="62">
        <v>42182202</v>
      </c>
      <c r="B8826" s="63" t="s">
        <v>2978</v>
      </c>
    </row>
    <row r="8827" spans="1:2" x14ac:dyDescent="0.25">
      <c r="A8827" s="62">
        <v>42182203</v>
      </c>
      <c r="B8827" s="63" t="s">
        <v>5259</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12332</v>
      </c>
    </row>
    <row r="8839" spans="1:2" x14ac:dyDescent="0.25">
      <c r="A8839" s="62">
        <v>42182306</v>
      </c>
      <c r="B8839" s="63" t="s">
        <v>15591</v>
      </c>
    </row>
    <row r="8840" spans="1:2" x14ac:dyDescent="0.25">
      <c r="A8840" s="62">
        <v>42182307</v>
      </c>
      <c r="B8840" s="63" t="s">
        <v>3895</v>
      </c>
    </row>
    <row r="8841" spans="1:2" x14ac:dyDescent="0.25">
      <c r="A8841" s="62">
        <v>42182308</v>
      </c>
      <c r="B8841" s="63" t="s">
        <v>5174</v>
      </c>
    </row>
    <row r="8842" spans="1:2" x14ac:dyDescent="0.25">
      <c r="A8842" s="62">
        <v>42182309</v>
      </c>
      <c r="B8842" s="63" t="s">
        <v>11983</v>
      </c>
    </row>
    <row r="8843" spans="1:2" x14ac:dyDescent="0.25">
      <c r="A8843" s="62">
        <v>42182310</v>
      </c>
      <c r="B8843" s="63" t="s">
        <v>836</v>
      </c>
    </row>
    <row r="8844" spans="1:2" x14ac:dyDescent="0.25">
      <c r="A8844" s="62">
        <v>42182311</v>
      </c>
      <c r="B8844" s="63" t="s">
        <v>14836</v>
      </c>
    </row>
    <row r="8845" spans="1:2" x14ac:dyDescent="0.25">
      <c r="A8845" s="62">
        <v>42182312</v>
      </c>
      <c r="B8845" s="63" t="s">
        <v>12135</v>
      </c>
    </row>
    <row r="8846" spans="1:2" x14ac:dyDescent="0.25">
      <c r="A8846" s="62">
        <v>42182313</v>
      </c>
      <c r="B8846" s="63" t="s">
        <v>17210</v>
      </c>
    </row>
    <row r="8847" spans="1:2" x14ac:dyDescent="0.25">
      <c r="A8847" s="62">
        <v>42182314</v>
      </c>
      <c r="B8847" s="63" t="s">
        <v>7869</v>
      </c>
    </row>
    <row r="8848" spans="1:2" x14ac:dyDescent="0.25">
      <c r="A8848" s="62">
        <v>42182401</v>
      </c>
      <c r="B8848" s="63" t="s">
        <v>12370</v>
      </c>
    </row>
    <row r="8849" spans="1:2" x14ac:dyDescent="0.25">
      <c r="A8849" s="62">
        <v>42182402</v>
      </c>
      <c r="B8849" s="63" t="s">
        <v>6887</v>
      </c>
    </row>
    <row r="8850" spans="1:2" x14ac:dyDescent="0.25">
      <c r="A8850" s="62">
        <v>42182403</v>
      </c>
      <c r="B8850" s="63" t="s">
        <v>9700</v>
      </c>
    </row>
    <row r="8851" spans="1:2" x14ac:dyDescent="0.25">
      <c r="A8851" s="62">
        <v>42182404</v>
      </c>
      <c r="B8851" s="63" t="s">
        <v>14648</v>
      </c>
    </row>
    <row r="8852" spans="1:2" x14ac:dyDescent="0.25">
      <c r="A8852" s="62">
        <v>42182405</v>
      </c>
      <c r="B8852" s="63" t="s">
        <v>8851</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14350</v>
      </c>
    </row>
    <row r="8858" spans="1:2" x14ac:dyDescent="0.25">
      <c r="A8858" s="62">
        <v>42182411</v>
      </c>
      <c r="B8858" s="63" t="s">
        <v>13882</v>
      </c>
    </row>
    <row r="8859" spans="1:2" x14ac:dyDescent="0.25">
      <c r="A8859" s="62">
        <v>42182412</v>
      </c>
      <c r="B8859" s="63" t="s">
        <v>5920</v>
      </c>
    </row>
    <row r="8860" spans="1:2" x14ac:dyDescent="0.25">
      <c r="A8860" s="62">
        <v>42182413</v>
      </c>
      <c r="B8860" s="63" t="s">
        <v>8605</v>
      </c>
    </row>
    <row r="8861" spans="1:2" x14ac:dyDescent="0.25">
      <c r="A8861" s="62">
        <v>42182414</v>
      </c>
      <c r="B8861" s="63" t="s">
        <v>9496</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12722</v>
      </c>
    </row>
    <row r="8869" spans="1:2" x14ac:dyDescent="0.25">
      <c r="A8869" s="62">
        <v>42182422</v>
      </c>
      <c r="B8869" s="63" t="s">
        <v>696</v>
      </c>
    </row>
    <row r="8870" spans="1:2" x14ac:dyDescent="0.25">
      <c r="A8870" s="62">
        <v>42182501</v>
      </c>
      <c r="B8870" s="63" t="s">
        <v>3612</v>
      </c>
    </row>
    <row r="8871" spans="1:2" x14ac:dyDescent="0.25">
      <c r="A8871" s="62">
        <v>42182502</v>
      </c>
      <c r="B8871" s="63" t="s">
        <v>6030</v>
      </c>
    </row>
    <row r="8872" spans="1:2" x14ac:dyDescent="0.25">
      <c r="A8872" s="62">
        <v>42182601</v>
      </c>
      <c r="B8872" s="63" t="s">
        <v>16686</v>
      </c>
    </row>
    <row r="8873" spans="1:2" x14ac:dyDescent="0.25">
      <c r="A8873" s="62">
        <v>42182602</v>
      </c>
      <c r="B8873" s="63" t="s">
        <v>5577</v>
      </c>
    </row>
    <row r="8874" spans="1:2" x14ac:dyDescent="0.25">
      <c r="A8874" s="62">
        <v>42182603</v>
      </c>
      <c r="B8874" s="63" t="s">
        <v>15964</v>
      </c>
    </row>
    <row r="8875" spans="1:2" x14ac:dyDescent="0.25">
      <c r="A8875" s="62">
        <v>42182604</v>
      </c>
      <c r="B8875" s="63" t="s">
        <v>16517</v>
      </c>
    </row>
    <row r="8876" spans="1:2" x14ac:dyDescent="0.25">
      <c r="A8876" s="62">
        <v>42182701</v>
      </c>
      <c r="B8876" s="63" t="s">
        <v>9859</v>
      </c>
    </row>
    <row r="8877" spans="1:2" x14ac:dyDescent="0.25">
      <c r="A8877" s="62">
        <v>42182702</v>
      </c>
      <c r="B8877" s="63" t="s">
        <v>3791</v>
      </c>
    </row>
    <row r="8878" spans="1:2" x14ac:dyDescent="0.25">
      <c r="A8878" s="62">
        <v>42182703</v>
      </c>
      <c r="B8878" s="63" t="s">
        <v>4240</v>
      </c>
    </row>
    <row r="8879" spans="1:2" x14ac:dyDescent="0.25">
      <c r="A8879" s="62">
        <v>42182704</v>
      </c>
      <c r="B8879" s="63" t="s">
        <v>7348</v>
      </c>
    </row>
    <row r="8880" spans="1:2" x14ac:dyDescent="0.25">
      <c r="A8880" s="62">
        <v>42182801</v>
      </c>
      <c r="B8880" s="63" t="s">
        <v>4585</v>
      </c>
    </row>
    <row r="8881" spans="1:2" x14ac:dyDescent="0.25">
      <c r="A8881" s="62">
        <v>42182802</v>
      </c>
      <c r="B8881" s="63" t="s">
        <v>14036</v>
      </c>
    </row>
    <row r="8882" spans="1:2" x14ac:dyDescent="0.25">
      <c r="A8882" s="62">
        <v>42182803</v>
      </c>
      <c r="B8882" s="63" t="s">
        <v>16794</v>
      </c>
    </row>
    <row r="8883" spans="1:2" x14ac:dyDescent="0.25">
      <c r="A8883" s="62">
        <v>42182804</v>
      </c>
      <c r="B8883" s="63" t="s">
        <v>8227</v>
      </c>
    </row>
    <row r="8884" spans="1:2" x14ac:dyDescent="0.25">
      <c r="A8884" s="62">
        <v>42182805</v>
      </c>
      <c r="B8884" s="63" t="s">
        <v>14709</v>
      </c>
    </row>
    <row r="8885" spans="1:2" x14ac:dyDescent="0.25">
      <c r="A8885" s="62">
        <v>42182806</v>
      </c>
      <c r="B8885" s="63" t="s">
        <v>16661</v>
      </c>
    </row>
    <row r="8886" spans="1:2" x14ac:dyDescent="0.25">
      <c r="A8886" s="62">
        <v>42182807</v>
      </c>
      <c r="B8886" s="63" t="s">
        <v>5194</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11284</v>
      </c>
    </row>
    <row r="8892" spans="1:2" x14ac:dyDescent="0.25">
      <c r="A8892" s="62">
        <v>42183001</v>
      </c>
      <c r="B8892" s="63" t="s">
        <v>15335</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12356</v>
      </c>
    </row>
    <row r="8901" spans="1:2" x14ac:dyDescent="0.25">
      <c r="A8901" s="62">
        <v>42183010</v>
      </c>
      <c r="B8901" s="63" t="s">
        <v>11591</v>
      </c>
    </row>
    <row r="8902" spans="1:2" x14ac:dyDescent="0.25">
      <c r="A8902" s="62">
        <v>42183011</v>
      </c>
      <c r="B8902" s="63" t="s">
        <v>18322</v>
      </c>
    </row>
    <row r="8903" spans="1:2" x14ac:dyDescent="0.25">
      <c r="A8903" s="62">
        <v>42183012</v>
      </c>
      <c r="B8903" s="63" t="s">
        <v>10427</v>
      </c>
    </row>
    <row r="8904" spans="1:2" x14ac:dyDescent="0.25">
      <c r="A8904" s="62">
        <v>42183013</v>
      </c>
      <c r="B8904" s="63" t="s">
        <v>1849</v>
      </c>
    </row>
    <row r="8905" spans="1:2" x14ac:dyDescent="0.25">
      <c r="A8905" s="62">
        <v>42183014</v>
      </c>
      <c r="B8905" s="63" t="s">
        <v>13962</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14367</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11539</v>
      </c>
    </row>
    <row r="8915" spans="1:2" x14ac:dyDescent="0.25">
      <c r="A8915" s="62">
        <v>42183024</v>
      </c>
      <c r="B8915" s="63" t="s">
        <v>6412</v>
      </c>
    </row>
    <row r="8916" spans="1:2" x14ac:dyDescent="0.25">
      <c r="A8916" s="62">
        <v>42183025</v>
      </c>
      <c r="B8916" s="63" t="s">
        <v>16519</v>
      </c>
    </row>
    <row r="8917" spans="1:2" x14ac:dyDescent="0.25">
      <c r="A8917" s="62">
        <v>42183026</v>
      </c>
      <c r="B8917" s="63" t="s">
        <v>12482</v>
      </c>
    </row>
    <row r="8918" spans="1:2" x14ac:dyDescent="0.25">
      <c r="A8918" s="62">
        <v>42183027</v>
      </c>
      <c r="B8918" s="63" t="s">
        <v>14072</v>
      </c>
    </row>
    <row r="8919" spans="1:2" x14ac:dyDescent="0.25">
      <c r="A8919" s="62">
        <v>42183028</v>
      </c>
      <c r="B8919" s="63" t="s">
        <v>7867</v>
      </c>
    </row>
    <row r="8920" spans="1:2" x14ac:dyDescent="0.25">
      <c r="A8920" s="62">
        <v>42183029</v>
      </c>
      <c r="B8920" s="63" t="s">
        <v>4790</v>
      </c>
    </row>
    <row r="8921" spans="1:2" x14ac:dyDescent="0.25">
      <c r="A8921" s="62">
        <v>42183030</v>
      </c>
      <c r="B8921" s="63" t="s">
        <v>16688</v>
      </c>
    </row>
    <row r="8922" spans="1:2" x14ac:dyDescent="0.25">
      <c r="A8922" s="62">
        <v>42183031</v>
      </c>
      <c r="B8922" s="63" t="s">
        <v>12774</v>
      </c>
    </row>
    <row r="8923" spans="1:2" x14ac:dyDescent="0.25">
      <c r="A8923" s="62">
        <v>42183032</v>
      </c>
      <c r="B8923" s="63" t="s">
        <v>18242</v>
      </c>
    </row>
    <row r="8924" spans="1:2" x14ac:dyDescent="0.25">
      <c r="A8924" s="62">
        <v>42183033</v>
      </c>
      <c r="B8924" s="63" t="s">
        <v>14361</v>
      </c>
    </row>
    <row r="8925" spans="1:2" x14ac:dyDescent="0.25">
      <c r="A8925" s="62">
        <v>42183034</v>
      </c>
      <c r="B8925" s="63" t="s">
        <v>11714</v>
      </c>
    </row>
    <row r="8926" spans="1:2" x14ac:dyDescent="0.25">
      <c r="A8926" s="62">
        <v>42183035</v>
      </c>
      <c r="B8926" s="63" t="s">
        <v>12080</v>
      </c>
    </row>
    <row r="8927" spans="1:2" x14ac:dyDescent="0.25">
      <c r="A8927" s="62">
        <v>42183036</v>
      </c>
      <c r="B8927" s="63" t="s">
        <v>14328</v>
      </c>
    </row>
    <row r="8928" spans="1:2" x14ac:dyDescent="0.25">
      <c r="A8928" s="62">
        <v>42183037</v>
      </c>
      <c r="B8928" s="63" t="s">
        <v>15991</v>
      </c>
    </row>
    <row r="8929" spans="1:2" x14ac:dyDescent="0.25">
      <c r="A8929" s="62">
        <v>42183038</v>
      </c>
      <c r="B8929" s="63" t="s">
        <v>10413</v>
      </c>
    </row>
    <row r="8930" spans="1:2" x14ac:dyDescent="0.25">
      <c r="A8930" s="62">
        <v>42183039</v>
      </c>
      <c r="B8930" s="63" t="s">
        <v>9197</v>
      </c>
    </row>
    <row r="8931" spans="1:2" x14ac:dyDescent="0.25">
      <c r="A8931" s="62">
        <v>42183040</v>
      </c>
      <c r="B8931" s="63" t="s">
        <v>13860</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11709</v>
      </c>
    </row>
    <row r="8936" spans="1:2" x14ac:dyDescent="0.25">
      <c r="A8936" s="62">
        <v>42183045</v>
      </c>
      <c r="B8936" s="63" t="s">
        <v>4142</v>
      </c>
    </row>
    <row r="8937" spans="1:2" x14ac:dyDescent="0.25">
      <c r="A8937" s="62">
        <v>42183046</v>
      </c>
      <c r="B8937" s="63" t="s">
        <v>5015</v>
      </c>
    </row>
    <row r="8938" spans="1:2" x14ac:dyDescent="0.25">
      <c r="A8938" s="62">
        <v>42183047</v>
      </c>
      <c r="B8938" s="63" t="s">
        <v>8149</v>
      </c>
    </row>
    <row r="8939" spans="1:2" x14ac:dyDescent="0.25">
      <c r="A8939" s="62">
        <v>42183048</v>
      </c>
      <c r="B8939" s="63" t="s">
        <v>17263</v>
      </c>
    </row>
    <row r="8940" spans="1:2" x14ac:dyDescent="0.25">
      <c r="A8940" s="62">
        <v>42183101</v>
      </c>
      <c r="B8940" s="63" t="s">
        <v>13284</v>
      </c>
    </row>
    <row r="8941" spans="1:2" x14ac:dyDescent="0.25">
      <c r="A8941" s="62">
        <v>42183201</v>
      </c>
      <c r="B8941" s="63" t="s">
        <v>18041</v>
      </c>
    </row>
    <row r="8942" spans="1:2" x14ac:dyDescent="0.25">
      <c r="A8942" s="62">
        <v>42183301</v>
      </c>
      <c r="B8942" s="63" t="s">
        <v>313</v>
      </c>
    </row>
    <row r="8943" spans="1:2" x14ac:dyDescent="0.25">
      <c r="A8943" s="62">
        <v>42191501</v>
      </c>
      <c r="B8943" s="63" t="s">
        <v>6514</v>
      </c>
    </row>
    <row r="8944" spans="1:2" x14ac:dyDescent="0.25">
      <c r="A8944" s="62">
        <v>42191502</v>
      </c>
      <c r="B8944" s="63" t="s">
        <v>10143</v>
      </c>
    </row>
    <row r="8945" spans="1:2" x14ac:dyDescent="0.25">
      <c r="A8945" s="62">
        <v>42191601</v>
      </c>
      <c r="B8945" s="63" t="s">
        <v>17823</v>
      </c>
    </row>
    <row r="8946" spans="1:2" x14ac:dyDescent="0.25">
      <c r="A8946" s="62">
        <v>42191602</v>
      </c>
      <c r="B8946" s="63" t="s">
        <v>4795</v>
      </c>
    </row>
    <row r="8947" spans="1:2" x14ac:dyDescent="0.25">
      <c r="A8947" s="62">
        <v>42191603</v>
      </c>
      <c r="B8947" s="63" t="s">
        <v>389</v>
      </c>
    </row>
    <row r="8948" spans="1:2" x14ac:dyDescent="0.25">
      <c r="A8948" s="62">
        <v>42191604</v>
      </c>
      <c r="B8948" s="63" t="s">
        <v>11079</v>
      </c>
    </row>
    <row r="8949" spans="1:2" x14ac:dyDescent="0.25">
      <c r="A8949" s="62">
        <v>42191605</v>
      </c>
      <c r="B8949" s="63" t="s">
        <v>18013</v>
      </c>
    </row>
    <row r="8950" spans="1:2" x14ac:dyDescent="0.25">
      <c r="A8950" s="62">
        <v>42191606</v>
      </c>
      <c r="B8950" s="63" t="s">
        <v>11078</v>
      </c>
    </row>
    <row r="8951" spans="1:2" x14ac:dyDescent="0.25">
      <c r="A8951" s="62">
        <v>42191607</v>
      </c>
      <c r="B8951" s="63" t="s">
        <v>7723</v>
      </c>
    </row>
    <row r="8952" spans="1:2" x14ac:dyDescent="0.25">
      <c r="A8952" s="62">
        <v>42191608</v>
      </c>
      <c r="B8952" s="63" t="s">
        <v>2401</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17141</v>
      </c>
    </row>
    <row r="8957" spans="1:2" x14ac:dyDescent="0.25">
      <c r="A8957" s="62">
        <v>42191701</v>
      </c>
      <c r="B8957" s="63" t="s">
        <v>13413</v>
      </c>
    </row>
    <row r="8958" spans="1:2" x14ac:dyDescent="0.25">
      <c r="A8958" s="62">
        <v>42191702</v>
      </c>
      <c r="B8958" s="63" t="s">
        <v>864</v>
      </c>
    </row>
    <row r="8959" spans="1:2" x14ac:dyDescent="0.25">
      <c r="A8959" s="62">
        <v>42191703</v>
      </c>
      <c r="B8959" s="63" t="s">
        <v>7620</v>
      </c>
    </row>
    <row r="8960" spans="1:2" x14ac:dyDescent="0.25">
      <c r="A8960" s="62">
        <v>42191704</v>
      </c>
      <c r="B8960" s="63" t="s">
        <v>10189</v>
      </c>
    </row>
    <row r="8961" spans="1:2" x14ac:dyDescent="0.25">
      <c r="A8961" s="62">
        <v>42191705</v>
      </c>
      <c r="B8961" s="63" t="s">
        <v>7162</v>
      </c>
    </row>
    <row r="8962" spans="1:2" x14ac:dyDescent="0.25">
      <c r="A8962" s="62">
        <v>42191706</v>
      </c>
      <c r="B8962" s="63" t="s">
        <v>13108</v>
      </c>
    </row>
    <row r="8963" spans="1:2" x14ac:dyDescent="0.25">
      <c r="A8963" s="62">
        <v>42191707</v>
      </c>
      <c r="B8963" s="63" t="s">
        <v>13399</v>
      </c>
    </row>
    <row r="8964" spans="1:2" x14ac:dyDescent="0.25">
      <c r="A8964" s="62">
        <v>42191708</v>
      </c>
      <c r="B8964" s="63" t="s">
        <v>12087</v>
      </c>
    </row>
    <row r="8965" spans="1:2" x14ac:dyDescent="0.25">
      <c r="A8965" s="62">
        <v>42191709</v>
      </c>
      <c r="B8965" s="63" t="s">
        <v>7864</v>
      </c>
    </row>
    <row r="8966" spans="1:2" x14ac:dyDescent="0.25">
      <c r="A8966" s="62">
        <v>42191710</v>
      </c>
      <c r="B8966" s="63" t="s">
        <v>18767</v>
      </c>
    </row>
    <row r="8967" spans="1:2" x14ac:dyDescent="0.25">
      <c r="A8967" s="62">
        <v>42191711</v>
      </c>
      <c r="B8967" s="63" t="s">
        <v>3515</v>
      </c>
    </row>
    <row r="8968" spans="1:2" x14ac:dyDescent="0.25">
      <c r="A8968" s="62">
        <v>42191801</v>
      </c>
      <c r="B8968" s="63" t="s">
        <v>3316</v>
      </c>
    </row>
    <row r="8969" spans="1:2" x14ac:dyDescent="0.25">
      <c r="A8969" s="62">
        <v>42191802</v>
      </c>
      <c r="B8969" s="63" t="s">
        <v>10974</v>
      </c>
    </row>
    <row r="8970" spans="1:2" x14ac:dyDescent="0.25">
      <c r="A8970" s="62">
        <v>42191803</v>
      </c>
      <c r="B8970" s="63" t="s">
        <v>11144</v>
      </c>
    </row>
    <row r="8971" spans="1:2" x14ac:dyDescent="0.25">
      <c r="A8971" s="62">
        <v>42191804</v>
      </c>
      <c r="B8971" s="63" t="s">
        <v>12659</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13291</v>
      </c>
    </row>
    <row r="8976" spans="1:2" x14ac:dyDescent="0.25">
      <c r="A8976" s="62">
        <v>42191809</v>
      </c>
      <c r="B8976" s="63" t="s">
        <v>11479</v>
      </c>
    </row>
    <row r="8977" spans="1:2" x14ac:dyDescent="0.25">
      <c r="A8977" s="62">
        <v>42191810</v>
      </c>
      <c r="B8977" s="63" t="s">
        <v>4003</v>
      </c>
    </row>
    <row r="8978" spans="1:2" x14ac:dyDescent="0.25">
      <c r="A8978" s="62">
        <v>42191811</v>
      </c>
      <c r="B8978" s="63" t="s">
        <v>15396</v>
      </c>
    </row>
    <row r="8979" spans="1:2" x14ac:dyDescent="0.25">
      <c r="A8979" s="62">
        <v>42191812</v>
      </c>
      <c r="B8979" s="63" t="s">
        <v>10665</v>
      </c>
    </row>
    <row r="8980" spans="1:2" x14ac:dyDescent="0.25">
      <c r="A8980" s="62">
        <v>42191813</v>
      </c>
      <c r="B8980" s="63" t="s">
        <v>9888</v>
      </c>
    </row>
    <row r="8981" spans="1:2" x14ac:dyDescent="0.25">
      <c r="A8981" s="62">
        <v>42191814</v>
      </c>
      <c r="B8981" s="63" t="s">
        <v>5433</v>
      </c>
    </row>
    <row r="8982" spans="1:2" x14ac:dyDescent="0.25">
      <c r="A8982" s="62">
        <v>42191901</v>
      </c>
      <c r="B8982" s="63" t="s">
        <v>588</v>
      </c>
    </row>
    <row r="8983" spans="1:2" x14ac:dyDescent="0.25">
      <c r="A8983" s="62">
        <v>42191902</v>
      </c>
      <c r="B8983" s="63" t="s">
        <v>16740</v>
      </c>
    </row>
    <row r="8984" spans="1:2" x14ac:dyDescent="0.25">
      <c r="A8984" s="62">
        <v>42191903</v>
      </c>
      <c r="B8984" s="63" t="s">
        <v>11502</v>
      </c>
    </row>
    <row r="8985" spans="1:2" x14ac:dyDescent="0.25">
      <c r="A8985" s="62">
        <v>42191904</v>
      </c>
      <c r="B8985" s="63" t="s">
        <v>16556</v>
      </c>
    </row>
    <row r="8986" spans="1:2" x14ac:dyDescent="0.25">
      <c r="A8986" s="62">
        <v>42191905</v>
      </c>
      <c r="B8986" s="63" t="s">
        <v>6292</v>
      </c>
    </row>
    <row r="8987" spans="1:2" x14ac:dyDescent="0.25">
      <c r="A8987" s="62">
        <v>42191906</v>
      </c>
      <c r="B8987" s="63" t="s">
        <v>18350</v>
      </c>
    </row>
    <row r="8988" spans="1:2" x14ac:dyDescent="0.25">
      <c r="A8988" s="62">
        <v>42191907</v>
      </c>
      <c r="B8988" s="63" t="s">
        <v>4106</v>
      </c>
    </row>
    <row r="8989" spans="1:2" x14ac:dyDescent="0.25">
      <c r="A8989" s="62">
        <v>42192001</v>
      </c>
      <c r="B8989" s="63" t="s">
        <v>8732</v>
      </c>
    </row>
    <row r="8990" spans="1:2" x14ac:dyDescent="0.25">
      <c r="A8990" s="62">
        <v>42192002</v>
      </c>
      <c r="B8990" s="63" t="s">
        <v>10918</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7481</v>
      </c>
    </row>
    <row r="8998" spans="1:2" x14ac:dyDescent="0.25">
      <c r="A8998" s="62">
        <v>42192202</v>
      </c>
      <c r="B8998" s="63" t="s">
        <v>12474</v>
      </c>
    </row>
    <row r="8999" spans="1:2" x14ac:dyDescent="0.25">
      <c r="A8999" s="62">
        <v>42192203</v>
      </c>
      <c r="B8999" s="63" t="s">
        <v>18420</v>
      </c>
    </row>
    <row r="9000" spans="1:2" x14ac:dyDescent="0.25">
      <c r="A9000" s="62">
        <v>42192204</v>
      </c>
      <c r="B9000" s="63" t="s">
        <v>13049</v>
      </c>
    </row>
    <row r="9001" spans="1:2" x14ac:dyDescent="0.25">
      <c r="A9001" s="62">
        <v>42192205</v>
      </c>
      <c r="B9001" s="63" t="s">
        <v>18429</v>
      </c>
    </row>
    <row r="9002" spans="1:2" x14ac:dyDescent="0.25">
      <c r="A9002" s="62">
        <v>42192206</v>
      </c>
      <c r="B9002" s="63" t="s">
        <v>10164</v>
      </c>
    </row>
    <row r="9003" spans="1:2" x14ac:dyDescent="0.25">
      <c r="A9003" s="62">
        <v>42192207</v>
      </c>
      <c r="B9003" s="63" t="s">
        <v>5804</v>
      </c>
    </row>
    <row r="9004" spans="1:2" x14ac:dyDescent="0.25">
      <c r="A9004" s="62">
        <v>42192208</v>
      </c>
      <c r="B9004" s="63" t="s">
        <v>12809</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3501</v>
      </c>
    </row>
    <row r="9009" spans="1:2" x14ac:dyDescent="0.25">
      <c r="A9009" s="62">
        <v>42192213</v>
      </c>
      <c r="B9009" s="63" t="s">
        <v>3925</v>
      </c>
    </row>
    <row r="9010" spans="1:2" x14ac:dyDescent="0.25">
      <c r="A9010" s="62">
        <v>42192301</v>
      </c>
      <c r="B9010" s="63" t="s">
        <v>9429</v>
      </c>
    </row>
    <row r="9011" spans="1:2" x14ac:dyDescent="0.25">
      <c r="A9011" s="62">
        <v>42192302</v>
      </c>
      <c r="B9011" s="63" t="s">
        <v>17919</v>
      </c>
    </row>
    <row r="9012" spans="1:2" x14ac:dyDescent="0.25">
      <c r="A9012" s="62">
        <v>42192303</v>
      </c>
      <c r="B9012" s="63" t="s">
        <v>6964</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18616</v>
      </c>
    </row>
    <row r="9017" spans="1:2" x14ac:dyDescent="0.25">
      <c r="A9017" s="62">
        <v>42192403</v>
      </c>
      <c r="B9017" s="63" t="s">
        <v>407</v>
      </c>
    </row>
    <row r="9018" spans="1:2" x14ac:dyDescent="0.25">
      <c r="A9018" s="62">
        <v>42192404</v>
      </c>
      <c r="B9018" s="63" t="s">
        <v>11922</v>
      </c>
    </row>
    <row r="9019" spans="1:2" x14ac:dyDescent="0.25">
      <c r="A9019" s="62">
        <v>42192405</v>
      </c>
      <c r="B9019" s="63" t="s">
        <v>17709</v>
      </c>
    </row>
    <row r="9020" spans="1:2" x14ac:dyDescent="0.25">
      <c r="A9020" s="62">
        <v>42192406</v>
      </c>
      <c r="B9020" s="63" t="s">
        <v>4267</v>
      </c>
    </row>
    <row r="9021" spans="1:2" x14ac:dyDescent="0.25">
      <c r="A9021" s="62">
        <v>42192501</v>
      </c>
      <c r="B9021" s="63" t="s">
        <v>15740</v>
      </c>
    </row>
    <row r="9022" spans="1:2" x14ac:dyDescent="0.25">
      <c r="A9022" s="62">
        <v>42192502</v>
      </c>
      <c r="B9022" s="63" t="s">
        <v>10502</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8423</v>
      </c>
    </row>
    <row r="9030" spans="1:2" x14ac:dyDescent="0.25">
      <c r="A9030" s="62">
        <v>42201503</v>
      </c>
      <c r="B9030" s="63" t="s">
        <v>6826</v>
      </c>
    </row>
    <row r="9031" spans="1:2" x14ac:dyDescent="0.25">
      <c r="A9031" s="62">
        <v>42201504</v>
      </c>
      <c r="B9031" s="63" t="s">
        <v>4836</v>
      </c>
    </row>
    <row r="9032" spans="1:2" x14ac:dyDescent="0.25">
      <c r="A9032" s="62">
        <v>42201505</v>
      </c>
      <c r="B9032" s="63" t="s">
        <v>13340</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15563</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5355</v>
      </c>
    </row>
    <row r="9044" spans="1:2" x14ac:dyDescent="0.25">
      <c r="A9044" s="62">
        <v>42201604</v>
      </c>
      <c r="B9044" s="63" t="s">
        <v>6540</v>
      </c>
    </row>
    <row r="9045" spans="1:2" x14ac:dyDescent="0.25">
      <c r="A9045" s="62">
        <v>42201605</v>
      </c>
      <c r="B9045" s="63" t="s">
        <v>11454</v>
      </c>
    </row>
    <row r="9046" spans="1:2" x14ac:dyDescent="0.25">
      <c r="A9046" s="62">
        <v>42201606</v>
      </c>
      <c r="B9046" s="63" t="s">
        <v>16770</v>
      </c>
    </row>
    <row r="9047" spans="1:2" x14ac:dyDescent="0.25">
      <c r="A9047" s="62">
        <v>42201607</v>
      </c>
      <c r="B9047" s="63" t="s">
        <v>9510</v>
      </c>
    </row>
    <row r="9048" spans="1:2" x14ac:dyDescent="0.25">
      <c r="A9048" s="62">
        <v>42201608</v>
      </c>
      <c r="B9048" s="63" t="s">
        <v>13595</v>
      </c>
    </row>
    <row r="9049" spans="1:2" x14ac:dyDescent="0.25">
      <c r="A9049" s="62">
        <v>42201609</v>
      </c>
      <c r="B9049" s="63" t="s">
        <v>5941</v>
      </c>
    </row>
    <row r="9050" spans="1:2" x14ac:dyDescent="0.25">
      <c r="A9050" s="62">
        <v>42201610</v>
      </c>
      <c r="B9050" s="63" t="s">
        <v>7223</v>
      </c>
    </row>
    <row r="9051" spans="1:2" x14ac:dyDescent="0.25">
      <c r="A9051" s="62">
        <v>42201611</v>
      </c>
      <c r="B9051" s="63" t="s">
        <v>11871</v>
      </c>
    </row>
    <row r="9052" spans="1:2" x14ac:dyDescent="0.25">
      <c r="A9052" s="62">
        <v>42201701</v>
      </c>
      <c r="B9052" s="63" t="s">
        <v>9523</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15843</v>
      </c>
    </row>
    <row r="9057" spans="1:2" x14ac:dyDescent="0.25">
      <c r="A9057" s="62">
        <v>42201706</v>
      </c>
      <c r="B9057" s="63" t="s">
        <v>2386</v>
      </c>
    </row>
    <row r="9058" spans="1:2" x14ac:dyDescent="0.25">
      <c r="A9058" s="62">
        <v>42201707</v>
      </c>
      <c r="B9058" s="63" t="s">
        <v>6040</v>
      </c>
    </row>
    <row r="9059" spans="1:2" x14ac:dyDescent="0.25">
      <c r="A9059" s="62">
        <v>42201708</v>
      </c>
      <c r="B9059" s="63" t="s">
        <v>10469</v>
      </c>
    </row>
    <row r="9060" spans="1:2" x14ac:dyDescent="0.25">
      <c r="A9060" s="62">
        <v>42201709</v>
      </c>
      <c r="B9060" s="63" t="s">
        <v>4821</v>
      </c>
    </row>
    <row r="9061" spans="1:2" x14ac:dyDescent="0.25">
      <c r="A9061" s="62">
        <v>42201710</v>
      </c>
      <c r="B9061" s="63" t="s">
        <v>8322</v>
      </c>
    </row>
    <row r="9062" spans="1:2" x14ac:dyDescent="0.25">
      <c r="A9062" s="62">
        <v>42201711</v>
      </c>
      <c r="B9062" s="63" t="s">
        <v>11630</v>
      </c>
    </row>
    <row r="9063" spans="1:2" x14ac:dyDescent="0.25">
      <c r="A9063" s="62">
        <v>42201712</v>
      </c>
      <c r="B9063" s="63" t="s">
        <v>1970</v>
      </c>
    </row>
    <row r="9064" spans="1:2" x14ac:dyDescent="0.25">
      <c r="A9064" s="62">
        <v>42201713</v>
      </c>
      <c r="B9064" s="63" t="s">
        <v>13301</v>
      </c>
    </row>
    <row r="9065" spans="1:2" x14ac:dyDescent="0.25">
      <c r="A9065" s="62">
        <v>42201714</v>
      </c>
      <c r="B9065" s="63" t="s">
        <v>6143</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8862</v>
      </c>
    </row>
    <row r="9071" spans="1:2" x14ac:dyDescent="0.25">
      <c r="A9071" s="62">
        <v>42201801</v>
      </c>
      <c r="B9071" s="63" t="s">
        <v>4157</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12419</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12726</v>
      </c>
    </row>
    <row r="9080" spans="1:2" x14ac:dyDescent="0.25">
      <c r="A9080" s="62">
        <v>42201810</v>
      </c>
      <c r="B9080" s="63" t="s">
        <v>9998</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9163</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16810</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11604</v>
      </c>
    </row>
    <row r="9095" spans="1:2" x14ac:dyDescent="0.25">
      <c r="A9095" s="62">
        <v>42201825</v>
      </c>
      <c r="B9095" s="63" t="s">
        <v>12428</v>
      </c>
    </row>
    <row r="9096" spans="1:2" x14ac:dyDescent="0.25">
      <c r="A9096" s="62">
        <v>42201826</v>
      </c>
      <c r="B9096" s="63" t="s">
        <v>1634</v>
      </c>
    </row>
    <row r="9097" spans="1:2" x14ac:dyDescent="0.25">
      <c r="A9097" s="62">
        <v>42201827</v>
      </c>
      <c r="B9097" s="63" t="s">
        <v>8746</v>
      </c>
    </row>
    <row r="9098" spans="1:2" x14ac:dyDescent="0.25">
      <c r="A9098" s="62">
        <v>42201828</v>
      </c>
      <c r="B9098" s="63" t="s">
        <v>17760</v>
      </c>
    </row>
    <row r="9099" spans="1:2" x14ac:dyDescent="0.25">
      <c r="A9099" s="62">
        <v>42201829</v>
      </c>
      <c r="B9099" s="63" t="s">
        <v>10107</v>
      </c>
    </row>
    <row r="9100" spans="1:2" x14ac:dyDescent="0.25">
      <c r="A9100" s="62">
        <v>42201830</v>
      </c>
      <c r="B9100" s="63" t="s">
        <v>7564</v>
      </c>
    </row>
    <row r="9101" spans="1:2" x14ac:dyDescent="0.25">
      <c r="A9101" s="62">
        <v>42201831</v>
      </c>
      <c r="B9101" s="63" t="s">
        <v>11598</v>
      </c>
    </row>
    <row r="9102" spans="1:2" x14ac:dyDescent="0.25">
      <c r="A9102" s="62">
        <v>42201832</v>
      </c>
      <c r="B9102" s="63" t="s">
        <v>18476</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13365</v>
      </c>
    </row>
    <row r="9107" spans="1:2" x14ac:dyDescent="0.25">
      <c r="A9107" s="62">
        <v>42201837</v>
      </c>
      <c r="B9107" s="63" t="s">
        <v>13800</v>
      </c>
    </row>
    <row r="9108" spans="1:2" x14ac:dyDescent="0.25">
      <c r="A9108" s="62">
        <v>42201838</v>
      </c>
      <c r="B9108" s="63" t="s">
        <v>5674</v>
      </c>
    </row>
    <row r="9109" spans="1:2" x14ac:dyDescent="0.25">
      <c r="A9109" s="62">
        <v>42201839</v>
      </c>
      <c r="B9109" s="63" t="s">
        <v>6060</v>
      </c>
    </row>
    <row r="9110" spans="1:2" x14ac:dyDescent="0.25">
      <c r="A9110" s="62">
        <v>42201840</v>
      </c>
      <c r="B9110" s="63" t="s">
        <v>18557</v>
      </c>
    </row>
    <row r="9111" spans="1:2" x14ac:dyDescent="0.25">
      <c r="A9111" s="62">
        <v>42201841</v>
      </c>
      <c r="B9111" s="63" t="s">
        <v>3589</v>
      </c>
    </row>
    <row r="9112" spans="1:2" x14ac:dyDescent="0.25">
      <c r="A9112" s="62">
        <v>42201901</v>
      </c>
      <c r="B9112" s="63" t="s">
        <v>7150</v>
      </c>
    </row>
    <row r="9113" spans="1:2" x14ac:dyDescent="0.25">
      <c r="A9113" s="62">
        <v>42201902</v>
      </c>
      <c r="B9113" s="63" t="s">
        <v>4663</v>
      </c>
    </row>
    <row r="9114" spans="1:2" x14ac:dyDescent="0.25">
      <c r="A9114" s="62">
        <v>42201903</v>
      </c>
      <c r="B9114" s="63" t="s">
        <v>11030</v>
      </c>
    </row>
    <row r="9115" spans="1:2" x14ac:dyDescent="0.25">
      <c r="A9115" s="62">
        <v>42201904</v>
      </c>
      <c r="B9115" s="63" t="s">
        <v>12534</v>
      </c>
    </row>
    <row r="9116" spans="1:2" x14ac:dyDescent="0.25">
      <c r="A9116" s="62">
        <v>42201905</v>
      </c>
      <c r="B9116" s="63" t="s">
        <v>7527</v>
      </c>
    </row>
    <row r="9117" spans="1:2" x14ac:dyDescent="0.25">
      <c r="A9117" s="62">
        <v>42201906</v>
      </c>
      <c r="B9117" s="63" t="s">
        <v>12811</v>
      </c>
    </row>
    <row r="9118" spans="1:2" x14ac:dyDescent="0.25">
      <c r="A9118" s="62">
        <v>42201907</v>
      </c>
      <c r="B9118" s="63" t="s">
        <v>3834</v>
      </c>
    </row>
    <row r="9119" spans="1:2" x14ac:dyDescent="0.25">
      <c r="A9119" s="62">
        <v>42201908</v>
      </c>
      <c r="B9119" s="63" t="s">
        <v>5579</v>
      </c>
    </row>
    <row r="9120" spans="1:2" x14ac:dyDescent="0.25">
      <c r="A9120" s="62">
        <v>42202001</v>
      </c>
      <c r="B9120" s="63" t="s">
        <v>7826</v>
      </c>
    </row>
    <row r="9121" spans="1:2" x14ac:dyDescent="0.25">
      <c r="A9121" s="62">
        <v>42202002</v>
      </c>
      <c r="B9121" s="63" t="s">
        <v>17440</v>
      </c>
    </row>
    <row r="9122" spans="1:2" x14ac:dyDescent="0.25">
      <c r="A9122" s="62">
        <v>42202003</v>
      </c>
      <c r="B9122" s="63" t="s">
        <v>4611</v>
      </c>
    </row>
    <row r="9123" spans="1:2" x14ac:dyDescent="0.25">
      <c r="A9123" s="62">
        <v>42202004</v>
      </c>
      <c r="B9123" s="63" t="s">
        <v>18749</v>
      </c>
    </row>
    <row r="9124" spans="1:2" x14ac:dyDescent="0.25">
      <c r="A9124" s="62">
        <v>42202005</v>
      </c>
      <c r="B9124" s="63" t="s">
        <v>16273</v>
      </c>
    </row>
    <row r="9125" spans="1:2" x14ac:dyDescent="0.25">
      <c r="A9125" s="62">
        <v>42202101</v>
      </c>
      <c r="B9125" s="63" t="s">
        <v>14054</v>
      </c>
    </row>
    <row r="9126" spans="1:2" x14ac:dyDescent="0.25">
      <c r="A9126" s="62">
        <v>42202102</v>
      </c>
      <c r="B9126" s="63" t="s">
        <v>10420</v>
      </c>
    </row>
    <row r="9127" spans="1:2" x14ac:dyDescent="0.25">
      <c r="A9127" s="62">
        <v>42202103</v>
      </c>
      <c r="B9127" s="63" t="s">
        <v>7963</v>
      </c>
    </row>
    <row r="9128" spans="1:2" x14ac:dyDescent="0.25">
      <c r="A9128" s="62">
        <v>42202104</v>
      </c>
      <c r="B9128" s="63" t="s">
        <v>10174</v>
      </c>
    </row>
    <row r="9129" spans="1:2" x14ac:dyDescent="0.25">
      <c r="A9129" s="62">
        <v>42202105</v>
      </c>
      <c r="B9129" s="63" t="s">
        <v>7988</v>
      </c>
    </row>
    <row r="9130" spans="1:2" x14ac:dyDescent="0.25">
      <c r="A9130" s="62">
        <v>42202201</v>
      </c>
      <c r="B9130" s="63" t="s">
        <v>4261</v>
      </c>
    </row>
    <row r="9131" spans="1:2" x14ac:dyDescent="0.25">
      <c r="A9131" s="62">
        <v>42202202</v>
      </c>
      <c r="B9131" s="63" t="s">
        <v>15542</v>
      </c>
    </row>
    <row r="9132" spans="1:2" x14ac:dyDescent="0.25">
      <c r="A9132" s="62">
        <v>42202203</v>
      </c>
      <c r="B9132" s="63" t="s">
        <v>4136</v>
      </c>
    </row>
    <row r="9133" spans="1:2" x14ac:dyDescent="0.25">
      <c r="A9133" s="62">
        <v>42202301</v>
      </c>
      <c r="B9133" s="63" t="s">
        <v>16434</v>
      </c>
    </row>
    <row r="9134" spans="1:2" x14ac:dyDescent="0.25">
      <c r="A9134" s="62">
        <v>42202302</v>
      </c>
      <c r="B9134" s="63" t="s">
        <v>924</v>
      </c>
    </row>
    <row r="9135" spans="1:2" x14ac:dyDescent="0.25">
      <c r="A9135" s="62">
        <v>42202303</v>
      </c>
      <c r="B9135" s="63" t="s">
        <v>11855</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6361</v>
      </c>
    </row>
    <row r="9140" spans="1:2" x14ac:dyDescent="0.25">
      <c r="A9140" s="62">
        <v>42202701</v>
      </c>
      <c r="B9140" s="63" t="s">
        <v>7511</v>
      </c>
    </row>
    <row r="9141" spans="1:2" x14ac:dyDescent="0.25">
      <c r="A9141" s="62">
        <v>42202702</v>
      </c>
      <c r="B9141" s="63" t="s">
        <v>18552</v>
      </c>
    </row>
    <row r="9142" spans="1:2" x14ac:dyDescent="0.25">
      <c r="A9142" s="62">
        <v>42202703</v>
      </c>
      <c r="B9142" s="63" t="s">
        <v>9890</v>
      </c>
    </row>
    <row r="9143" spans="1:2" x14ac:dyDescent="0.25">
      <c r="A9143" s="62">
        <v>42202704</v>
      </c>
      <c r="B9143" s="63" t="s">
        <v>14348</v>
      </c>
    </row>
    <row r="9144" spans="1:2" x14ac:dyDescent="0.25">
      <c r="A9144" s="62">
        <v>42202801</v>
      </c>
      <c r="B9144" s="63" t="s">
        <v>3379</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8981</v>
      </c>
    </row>
    <row r="9149" spans="1:2" x14ac:dyDescent="0.25">
      <c r="A9149" s="62">
        <v>42203201</v>
      </c>
      <c r="B9149" s="63" t="s">
        <v>9640</v>
      </c>
    </row>
    <row r="9150" spans="1:2" x14ac:dyDescent="0.25">
      <c r="A9150" s="62">
        <v>42203202</v>
      </c>
      <c r="B9150" s="63" t="s">
        <v>12204</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10693</v>
      </c>
    </row>
    <row r="9157" spans="1:2" x14ac:dyDescent="0.25">
      <c r="A9157" s="62">
        <v>42203404</v>
      </c>
      <c r="B9157" s="63" t="s">
        <v>6112</v>
      </c>
    </row>
    <row r="9158" spans="1:2" x14ac:dyDescent="0.25">
      <c r="A9158" s="62">
        <v>42203405</v>
      </c>
      <c r="B9158" s="63" t="s">
        <v>14752</v>
      </c>
    </row>
    <row r="9159" spans="1:2" x14ac:dyDescent="0.25">
      <c r="A9159" s="62">
        <v>42203406</v>
      </c>
      <c r="B9159" s="63" t="s">
        <v>13244</v>
      </c>
    </row>
    <row r="9160" spans="1:2" x14ac:dyDescent="0.25">
      <c r="A9160" s="62">
        <v>42203407</v>
      </c>
      <c r="B9160" s="63" t="s">
        <v>8468</v>
      </c>
    </row>
    <row r="9161" spans="1:2" x14ac:dyDescent="0.25">
      <c r="A9161" s="62">
        <v>42203408</v>
      </c>
      <c r="B9161" s="63" t="s">
        <v>1015</v>
      </c>
    </row>
    <row r="9162" spans="1:2" x14ac:dyDescent="0.25">
      <c r="A9162" s="62">
        <v>42203409</v>
      </c>
      <c r="B9162" s="63" t="s">
        <v>12383</v>
      </c>
    </row>
    <row r="9163" spans="1:2" x14ac:dyDescent="0.25">
      <c r="A9163" s="62">
        <v>42203410</v>
      </c>
      <c r="B9163" s="63" t="s">
        <v>3479</v>
      </c>
    </row>
    <row r="9164" spans="1:2" x14ac:dyDescent="0.25">
      <c r="A9164" s="62">
        <v>42203411</v>
      </c>
      <c r="B9164" s="63" t="s">
        <v>17775</v>
      </c>
    </row>
    <row r="9165" spans="1:2" x14ac:dyDescent="0.25">
      <c r="A9165" s="62">
        <v>42203412</v>
      </c>
      <c r="B9165" s="63" t="s">
        <v>8701</v>
      </c>
    </row>
    <row r="9166" spans="1:2" x14ac:dyDescent="0.25">
      <c r="A9166" s="62">
        <v>42203501</v>
      </c>
      <c r="B9166" s="63" t="s">
        <v>12123</v>
      </c>
    </row>
    <row r="9167" spans="1:2" x14ac:dyDescent="0.25">
      <c r="A9167" s="62">
        <v>42203502</v>
      </c>
      <c r="B9167" s="63" t="s">
        <v>9110</v>
      </c>
    </row>
    <row r="9168" spans="1:2" x14ac:dyDescent="0.25">
      <c r="A9168" s="62">
        <v>42203503</v>
      </c>
      <c r="B9168" s="63" t="s">
        <v>13596</v>
      </c>
    </row>
    <row r="9169" spans="1:2" x14ac:dyDescent="0.25">
      <c r="A9169" s="62">
        <v>42203504</v>
      </c>
      <c r="B9169" s="63" t="s">
        <v>6383</v>
      </c>
    </row>
    <row r="9170" spans="1:2" x14ac:dyDescent="0.25">
      <c r="A9170" s="62">
        <v>42203601</v>
      </c>
      <c r="B9170" s="63" t="s">
        <v>15579</v>
      </c>
    </row>
    <row r="9171" spans="1:2" x14ac:dyDescent="0.25">
      <c r="A9171" s="62">
        <v>42203602</v>
      </c>
      <c r="B9171" s="63" t="s">
        <v>6569</v>
      </c>
    </row>
    <row r="9172" spans="1:2" x14ac:dyDescent="0.25">
      <c r="A9172" s="62">
        <v>42203603</v>
      </c>
      <c r="B9172" s="63" t="s">
        <v>1989</v>
      </c>
    </row>
    <row r="9173" spans="1:2" x14ac:dyDescent="0.25">
      <c r="A9173" s="62">
        <v>42203604</v>
      </c>
      <c r="B9173" s="63" t="s">
        <v>3744</v>
      </c>
    </row>
    <row r="9174" spans="1:2" x14ac:dyDescent="0.25">
      <c r="A9174" s="62">
        <v>42203605</v>
      </c>
      <c r="B9174" s="63" t="s">
        <v>12901</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13140</v>
      </c>
    </row>
    <row r="9181" spans="1:2" x14ac:dyDescent="0.25">
      <c r="A9181" s="62">
        <v>42203707</v>
      </c>
      <c r="B9181" s="63" t="s">
        <v>2878</v>
      </c>
    </row>
    <row r="9182" spans="1:2" x14ac:dyDescent="0.25">
      <c r="A9182" s="62">
        <v>42203708</v>
      </c>
      <c r="B9182" s="63" t="s">
        <v>10169</v>
      </c>
    </row>
    <row r="9183" spans="1:2" x14ac:dyDescent="0.25">
      <c r="A9183" s="62">
        <v>42203709</v>
      </c>
      <c r="B9183" s="63" t="s">
        <v>6928</v>
      </c>
    </row>
    <row r="9184" spans="1:2" x14ac:dyDescent="0.25">
      <c r="A9184" s="62">
        <v>42203710</v>
      </c>
      <c r="B9184" s="63" t="s">
        <v>9347</v>
      </c>
    </row>
    <row r="9185" spans="1:2" x14ac:dyDescent="0.25">
      <c r="A9185" s="62">
        <v>42203801</v>
      </c>
      <c r="B9185" s="63" t="s">
        <v>3051</v>
      </c>
    </row>
    <row r="9186" spans="1:2" x14ac:dyDescent="0.25">
      <c r="A9186" s="62">
        <v>42203802</v>
      </c>
      <c r="B9186" s="63" t="s">
        <v>11757</v>
      </c>
    </row>
    <row r="9187" spans="1:2" x14ac:dyDescent="0.25">
      <c r="A9187" s="62">
        <v>42203803</v>
      </c>
      <c r="B9187" s="63" t="s">
        <v>13647</v>
      </c>
    </row>
    <row r="9188" spans="1:2" x14ac:dyDescent="0.25">
      <c r="A9188" s="62">
        <v>42203901</v>
      </c>
      <c r="B9188" s="63" t="s">
        <v>3998</v>
      </c>
    </row>
    <row r="9189" spans="1:2" x14ac:dyDescent="0.25">
      <c r="A9189" s="62">
        <v>42203902</v>
      </c>
      <c r="B9189" s="63" t="s">
        <v>8955</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17461</v>
      </c>
    </row>
    <row r="9194" spans="1:2" x14ac:dyDescent="0.25">
      <c r="A9194" s="62">
        <v>42204005</v>
      </c>
      <c r="B9194" s="63" t="s">
        <v>2352</v>
      </c>
    </row>
    <row r="9195" spans="1:2" x14ac:dyDescent="0.25">
      <c r="A9195" s="62">
        <v>42204006</v>
      </c>
      <c r="B9195" s="63" t="s">
        <v>10706</v>
      </c>
    </row>
    <row r="9196" spans="1:2" x14ac:dyDescent="0.25">
      <c r="A9196" s="62">
        <v>42204007</v>
      </c>
      <c r="B9196" s="63" t="s">
        <v>17946</v>
      </c>
    </row>
    <row r="9197" spans="1:2" x14ac:dyDescent="0.25">
      <c r="A9197" s="62">
        <v>42204008</v>
      </c>
      <c r="B9197" s="63" t="s">
        <v>11361</v>
      </c>
    </row>
    <row r="9198" spans="1:2" x14ac:dyDescent="0.25">
      <c r="A9198" s="62">
        <v>42211501</v>
      </c>
      <c r="B9198" s="63" t="s">
        <v>17051</v>
      </c>
    </row>
    <row r="9199" spans="1:2" x14ac:dyDescent="0.25">
      <c r="A9199" s="62">
        <v>42211502</v>
      </c>
      <c r="B9199" s="63" t="s">
        <v>5785</v>
      </c>
    </row>
    <row r="9200" spans="1:2" x14ac:dyDescent="0.25">
      <c r="A9200" s="62">
        <v>42211503</v>
      </c>
      <c r="B9200" s="63" t="s">
        <v>11981</v>
      </c>
    </row>
    <row r="9201" spans="1:2" x14ac:dyDescent="0.25">
      <c r="A9201" s="62">
        <v>42211504</v>
      </c>
      <c r="B9201" s="63" t="s">
        <v>1362</v>
      </c>
    </row>
    <row r="9202" spans="1:2" x14ac:dyDescent="0.25">
      <c r="A9202" s="62">
        <v>42211505</v>
      </c>
      <c r="B9202" s="63" t="s">
        <v>9070</v>
      </c>
    </row>
    <row r="9203" spans="1:2" x14ac:dyDescent="0.25">
      <c r="A9203" s="62">
        <v>42211506</v>
      </c>
      <c r="B9203" s="63" t="s">
        <v>15611</v>
      </c>
    </row>
    <row r="9204" spans="1:2" x14ac:dyDescent="0.25">
      <c r="A9204" s="62">
        <v>42211507</v>
      </c>
      <c r="B9204" s="63" t="s">
        <v>11784</v>
      </c>
    </row>
    <row r="9205" spans="1:2" x14ac:dyDescent="0.25">
      <c r="A9205" s="62">
        <v>42211508</v>
      </c>
      <c r="B9205" s="63" t="s">
        <v>18020</v>
      </c>
    </row>
    <row r="9206" spans="1:2" x14ac:dyDescent="0.25">
      <c r="A9206" s="62">
        <v>42211509</v>
      </c>
      <c r="B9206" s="63" t="s">
        <v>4958</v>
      </c>
    </row>
    <row r="9207" spans="1:2" x14ac:dyDescent="0.25">
      <c r="A9207" s="62">
        <v>42211601</v>
      </c>
      <c r="B9207" s="63" t="s">
        <v>14075</v>
      </c>
    </row>
    <row r="9208" spans="1:2" x14ac:dyDescent="0.25">
      <c r="A9208" s="62">
        <v>42211602</v>
      </c>
      <c r="B9208" s="63" t="s">
        <v>3243</v>
      </c>
    </row>
    <row r="9209" spans="1:2" x14ac:dyDescent="0.25">
      <c r="A9209" s="62">
        <v>42211603</v>
      </c>
      <c r="B9209" s="63" t="s">
        <v>15107</v>
      </c>
    </row>
    <row r="9210" spans="1:2" x14ac:dyDescent="0.25">
      <c r="A9210" s="62">
        <v>42211604</v>
      </c>
      <c r="B9210" s="63" t="s">
        <v>17373</v>
      </c>
    </row>
    <row r="9211" spans="1:2" x14ac:dyDescent="0.25">
      <c r="A9211" s="62">
        <v>42211605</v>
      </c>
      <c r="B9211" s="63" t="s">
        <v>10483</v>
      </c>
    </row>
    <row r="9212" spans="1:2" x14ac:dyDescent="0.25">
      <c r="A9212" s="62">
        <v>42211606</v>
      </c>
      <c r="B9212" s="63" t="s">
        <v>14590</v>
      </c>
    </row>
    <row r="9213" spans="1:2" x14ac:dyDescent="0.25">
      <c r="A9213" s="62">
        <v>42211607</v>
      </c>
      <c r="B9213" s="63" t="s">
        <v>10675</v>
      </c>
    </row>
    <row r="9214" spans="1:2" x14ac:dyDescent="0.25">
      <c r="A9214" s="62">
        <v>42211608</v>
      </c>
      <c r="B9214" s="63" t="s">
        <v>13566</v>
      </c>
    </row>
    <row r="9215" spans="1:2" x14ac:dyDescent="0.25">
      <c r="A9215" s="62">
        <v>42211609</v>
      </c>
      <c r="B9215" s="63" t="s">
        <v>9425</v>
      </c>
    </row>
    <row r="9216" spans="1:2" x14ac:dyDescent="0.25">
      <c r="A9216" s="62">
        <v>42211610</v>
      </c>
      <c r="B9216" s="63" t="s">
        <v>14996</v>
      </c>
    </row>
    <row r="9217" spans="1:2" x14ac:dyDescent="0.25">
      <c r="A9217" s="62">
        <v>42211611</v>
      </c>
      <c r="B9217" s="63" t="s">
        <v>4290</v>
      </c>
    </row>
    <row r="9218" spans="1:2" x14ac:dyDescent="0.25">
      <c r="A9218" s="62">
        <v>42211612</v>
      </c>
      <c r="B9218" s="63" t="s">
        <v>12720</v>
      </c>
    </row>
    <row r="9219" spans="1:2" x14ac:dyDescent="0.25">
      <c r="A9219" s="62">
        <v>42211613</v>
      </c>
      <c r="B9219" s="63" t="s">
        <v>5551</v>
      </c>
    </row>
    <row r="9220" spans="1:2" x14ac:dyDescent="0.25">
      <c r="A9220" s="62">
        <v>42211614</v>
      </c>
      <c r="B9220" s="63" t="s">
        <v>13347</v>
      </c>
    </row>
    <row r="9221" spans="1:2" x14ac:dyDescent="0.25">
      <c r="A9221" s="62">
        <v>42211615</v>
      </c>
      <c r="B9221" s="63" t="s">
        <v>7360</v>
      </c>
    </row>
    <row r="9222" spans="1:2" x14ac:dyDescent="0.25">
      <c r="A9222" s="62">
        <v>42211616</v>
      </c>
      <c r="B9222" s="63" t="s">
        <v>890</v>
      </c>
    </row>
    <row r="9223" spans="1:2" x14ac:dyDescent="0.25">
      <c r="A9223" s="62">
        <v>42211617</v>
      </c>
      <c r="B9223" s="63" t="s">
        <v>14565</v>
      </c>
    </row>
    <row r="9224" spans="1:2" x14ac:dyDescent="0.25">
      <c r="A9224" s="62">
        <v>42211618</v>
      </c>
      <c r="B9224" s="63" t="s">
        <v>18488</v>
      </c>
    </row>
    <row r="9225" spans="1:2" x14ac:dyDescent="0.25">
      <c r="A9225" s="62">
        <v>42211701</v>
      </c>
      <c r="B9225" s="63" t="s">
        <v>7117</v>
      </c>
    </row>
    <row r="9226" spans="1:2" x14ac:dyDescent="0.25">
      <c r="A9226" s="62">
        <v>42211702</v>
      </c>
      <c r="B9226" s="63" t="s">
        <v>13609</v>
      </c>
    </row>
    <row r="9227" spans="1:2" x14ac:dyDescent="0.25">
      <c r="A9227" s="62">
        <v>42211703</v>
      </c>
      <c r="B9227" s="63" t="s">
        <v>17052</v>
      </c>
    </row>
    <row r="9228" spans="1:2" x14ac:dyDescent="0.25">
      <c r="A9228" s="62">
        <v>42211704</v>
      </c>
      <c r="B9228" s="63" t="s">
        <v>4581</v>
      </c>
    </row>
    <row r="9229" spans="1:2" x14ac:dyDescent="0.25">
      <c r="A9229" s="62">
        <v>42211705</v>
      </c>
      <c r="B9229" s="63" t="s">
        <v>4896</v>
      </c>
    </row>
    <row r="9230" spans="1:2" x14ac:dyDescent="0.25">
      <c r="A9230" s="62">
        <v>42211706</v>
      </c>
      <c r="B9230" s="63" t="s">
        <v>16199</v>
      </c>
    </row>
    <row r="9231" spans="1:2" x14ac:dyDescent="0.25">
      <c r="A9231" s="62">
        <v>42211707</v>
      </c>
      <c r="B9231" s="63" t="s">
        <v>14017</v>
      </c>
    </row>
    <row r="9232" spans="1:2" x14ac:dyDescent="0.25">
      <c r="A9232" s="62">
        <v>42211708</v>
      </c>
      <c r="B9232" s="63" t="s">
        <v>18177</v>
      </c>
    </row>
    <row r="9233" spans="1:2" x14ac:dyDescent="0.25">
      <c r="A9233" s="62">
        <v>42211709</v>
      </c>
      <c r="B9233" s="63" t="s">
        <v>13351</v>
      </c>
    </row>
    <row r="9234" spans="1:2" x14ac:dyDescent="0.25">
      <c r="A9234" s="62">
        <v>42211710</v>
      </c>
      <c r="B9234" s="63" t="s">
        <v>15099</v>
      </c>
    </row>
    <row r="9235" spans="1:2" x14ac:dyDescent="0.25">
      <c r="A9235" s="62">
        <v>42211711</v>
      </c>
      <c r="B9235" s="63" t="s">
        <v>5181</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12596</v>
      </c>
    </row>
    <row r="9241" spans="1:2" x14ac:dyDescent="0.25">
      <c r="A9241" s="62">
        <v>42211805</v>
      </c>
      <c r="B9241" s="63" t="s">
        <v>6506</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18051</v>
      </c>
    </row>
    <row r="9247" spans="1:2" x14ac:dyDescent="0.25">
      <c r="A9247" s="62">
        <v>42211811</v>
      </c>
      <c r="B9247" s="63" t="s">
        <v>14789</v>
      </c>
    </row>
    <row r="9248" spans="1:2" x14ac:dyDescent="0.25">
      <c r="A9248" s="62">
        <v>42211812</v>
      </c>
      <c r="B9248" s="63" t="s">
        <v>7755</v>
      </c>
    </row>
    <row r="9249" spans="1:2" x14ac:dyDescent="0.25">
      <c r="A9249" s="62">
        <v>42211813</v>
      </c>
      <c r="B9249" s="63" t="s">
        <v>12077</v>
      </c>
    </row>
    <row r="9250" spans="1:2" x14ac:dyDescent="0.25">
      <c r="A9250" s="62">
        <v>42211901</v>
      </c>
      <c r="B9250" s="63" t="s">
        <v>16981</v>
      </c>
    </row>
    <row r="9251" spans="1:2" x14ac:dyDescent="0.25">
      <c r="A9251" s="62">
        <v>42211902</v>
      </c>
      <c r="B9251" s="63" t="s">
        <v>8510</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16807</v>
      </c>
    </row>
    <row r="9256" spans="1:2" x14ac:dyDescent="0.25">
      <c r="A9256" s="62">
        <v>42211907</v>
      </c>
      <c r="B9256" s="63" t="s">
        <v>9071</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16336</v>
      </c>
    </row>
    <row r="9264" spans="1:2" x14ac:dyDescent="0.25">
      <c r="A9264" s="62">
        <v>42211915</v>
      </c>
      <c r="B9264" s="63" t="s">
        <v>5244</v>
      </c>
    </row>
    <row r="9265" spans="1:2" x14ac:dyDescent="0.25">
      <c r="A9265" s="62">
        <v>42211916</v>
      </c>
      <c r="B9265" s="63" t="s">
        <v>10680</v>
      </c>
    </row>
    <row r="9266" spans="1:2" x14ac:dyDescent="0.25">
      <c r="A9266" s="62">
        <v>42211917</v>
      </c>
      <c r="B9266" s="63" t="s">
        <v>3183</v>
      </c>
    </row>
    <row r="9267" spans="1:2" x14ac:dyDescent="0.25">
      <c r="A9267" s="62">
        <v>42211918</v>
      </c>
      <c r="B9267" s="63" t="s">
        <v>15177</v>
      </c>
    </row>
    <row r="9268" spans="1:2" x14ac:dyDescent="0.25">
      <c r="A9268" s="62">
        <v>42212001</v>
      </c>
      <c r="B9268" s="63" t="s">
        <v>5186</v>
      </c>
    </row>
    <row r="9269" spans="1:2" x14ac:dyDescent="0.25">
      <c r="A9269" s="62">
        <v>42212002</v>
      </c>
      <c r="B9269" s="63" t="s">
        <v>11474</v>
      </c>
    </row>
    <row r="9270" spans="1:2" x14ac:dyDescent="0.25">
      <c r="A9270" s="62">
        <v>42212003</v>
      </c>
      <c r="B9270" s="63" t="s">
        <v>7093</v>
      </c>
    </row>
    <row r="9271" spans="1:2" x14ac:dyDescent="0.25">
      <c r="A9271" s="62">
        <v>42212004</v>
      </c>
      <c r="B9271" s="63" t="s">
        <v>2983</v>
      </c>
    </row>
    <row r="9272" spans="1:2" x14ac:dyDescent="0.25">
      <c r="A9272" s="62">
        <v>42212005</v>
      </c>
      <c r="B9272" s="63" t="s">
        <v>15649</v>
      </c>
    </row>
    <row r="9273" spans="1:2" x14ac:dyDescent="0.25">
      <c r="A9273" s="62">
        <v>42212006</v>
      </c>
      <c r="B9273" s="63" t="s">
        <v>8344</v>
      </c>
    </row>
    <row r="9274" spans="1:2" x14ac:dyDescent="0.25">
      <c r="A9274" s="62">
        <v>42212007</v>
      </c>
      <c r="B9274" s="63" t="s">
        <v>12926</v>
      </c>
    </row>
    <row r="9275" spans="1:2" x14ac:dyDescent="0.25">
      <c r="A9275" s="62">
        <v>42212101</v>
      </c>
      <c r="B9275" s="63" t="s">
        <v>10481</v>
      </c>
    </row>
    <row r="9276" spans="1:2" x14ac:dyDescent="0.25">
      <c r="A9276" s="62">
        <v>42212102</v>
      </c>
      <c r="B9276" s="63" t="s">
        <v>1087</v>
      </c>
    </row>
    <row r="9277" spans="1:2" x14ac:dyDescent="0.25">
      <c r="A9277" s="62">
        <v>42212103</v>
      </c>
      <c r="B9277" s="63" t="s">
        <v>10887</v>
      </c>
    </row>
    <row r="9278" spans="1:2" x14ac:dyDescent="0.25">
      <c r="A9278" s="62">
        <v>42212104</v>
      </c>
      <c r="B9278" s="63" t="s">
        <v>16499</v>
      </c>
    </row>
    <row r="9279" spans="1:2" x14ac:dyDescent="0.25">
      <c r="A9279" s="62">
        <v>42212105</v>
      </c>
      <c r="B9279" s="63" t="s">
        <v>10743</v>
      </c>
    </row>
    <row r="9280" spans="1:2" x14ac:dyDescent="0.25">
      <c r="A9280" s="62">
        <v>42212106</v>
      </c>
      <c r="B9280" s="63" t="s">
        <v>18117</v>
      </c>
    </row>
    <row r="9281" spans="1:2" x14ac:dyDescent="0.25">
      <c r="A9281" s="62">
        <v>42212107</v>
      </c>
      <c r="B9281" s="63" t="s">
        <v>15377</v>
      </c>
    </row>
    <row r="9282" spans="1:2" x14ac:dyDescent="0.25">
      <c r="A9282" s="62">
        <v>42212108</v>
      </c>
      <c r="B9282" s="63" t="s">
        <v>13152</v>
      </c>
    </row>
    <row r="9283" spans="1:2" x14ac:dyDescent="0.25">
      <c r="A9283" s="62">
        <v>42212109</v>
      </c>
      <c r="B9283" s="63" t="s">
        <v>15301</v>
      </c>
    </row>
    <row r="9284" spans="1:2" x14ac:dyDescent="0.25">
      <c r="A9284" s="62">
        <v>42212110</v>
      </c>
      <c r="B9284" s="63" t="s">
        <v>10061</v>
      </c>
    </row>
    <row r="9285" spans="1:2" x14ac:dyDescent="0.25">
      <c r="A9285" s="62">
        <v>42212111</v>
      </c>
      <c r="B9285" s="63" t="s">
        <v>17213</v>
      </c>
    </row>
    <row r="9286" spans="1:2" x14ac:dyDescent="0.25">
      <c r="A9286" s="62">
        <v>42212112</v>
      </c>
      <c r="B9286" s="63" t="s">
        <v>12227</v>
      </c>
    </row>
    <row r="9287" spans="1:2" x14ac:dyDescent="0.25">
      <c r="A9287" s="62">
        <v>42212113</v>
      </c>
      <c r="B9287" s="63" t="s">
        <v>7586</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16521</v>
      </c>
    </row>
    <row r="9297" spans="1:2" x14ac:dyDescent="0.25">
      <c r="A9297" s="62">
        <v>42221502</v>
      </c>
      <c r="B9297" s="63" t="s">
        <v>5845</v>
      </c>
    </row>
    <row r="9298" spans="1:2" x14ac:dyDescent="0.25">
      <c r="A9298" s="62">
        <v>42221503</v>
      </c>
      <c r="B9298" s="63" t="s">
        <v>15126</v>
      </c>
    </row>
    <row r="9299" spans="1:2" x14ac:dyDescent="0.25">
      <c r="A9299" s="62">
        <v>42221504</v>
      </c>
      <c r="B9299" s="63" t="s">
        <v>7358</v>
      </c>
    </row>
    <row r="9300" spans="1:2" x14ac:dyDescent="0.25">
      <c r="A9300" s="62">
        <v>42221505</v>
      </c>
      <c r="B9300" s="63" t="s">
        <v>1100</v>
      </c>
    </row>
    <row r="9301" spans="1:2" x14ac:dyDescent="0.25">
      <c r="A9301" s="62">
        <v>42221506</v>
      </c>
      <c r="B9301" s="63" t="s">
        <v>16119</v>
      </c>
    </row>
    <row r="9302" spans="1:2" x14ac:dyDescent="0.25">
      <c r="A9302" s="62">
        <v>42221507</v>
      </c>
      <c r="B9302" s="63" t="s">
        <v>5997</v>
      </c>
    </row>
    <row r="9303" spans="1:2" x14ac:dyDescent="0.25">
      <c r="A9303" s="62">
        <v>42221508</v>
      </c>
      <c r="B9303" s="63" t="s">
        <v>13106</v>
      </c>
    </row>
    <row r="9304" spans="1:2" x14ac:dyDescent="0.25">
      <c r="A9304" s="62">
        <v>42221509</v>
      </c>
      <c r="B9304" s="63" t="s">
        <v>8553</v>
      </c>
    </row>
    <row r="9305" spans="1:2" x14ac:dyDescent="0.25">
      <c r="A9305" s="62">
        <v>42221512</v>
      </c>
      <c r="B9305" s="63" t="s">
        <v>6354</v>
      </c>
    </row>
    <row r="9306" spans="1:2" x14ac:dyDescent="0.25">
      <c r="A9306" s="62">
        <v>42221513</v>
      </c>
      <c r="B9306" s="63" t="s">
        <v>16532</v>
      </c>
    </row>
    <row r="9307" spans="1:2" x14ac:dyDescent="0.25">
      <c r="A9307" s="62">
        <v>42221601</v>
      </c>
      <c r="B9307" s="63" t="s">
        <v>9151</v>
      </c>
    </row>
    <row r="9308" spans="1:2" x14ac:dyDescent="0.25">
      <c r="A9308" s="62">
        <v>42221602</v>
      </c>
      <c r="B9308" s="63" t="s">
        <v>7852</v>
      </c>
    </row>
    <row r="9309" spans="1:2" x14ac:dyDescent="0.25">
      <c r="A9309" s="62">
        <v>42221603</v>
      </c>
      <c r="B9309" s="63" t="s">
        <v>17091</v>
      </c>
    </row>
    <row r="9310" spans="1:2" x14ac:dyDescent="0.25">
      <c r="A9310" s="62">
        <v>42221604</v>
      </c>
      <c r="B9310" s="63" t="s">
        <v>4740</v>
      </c>
    </row>
    <row r="9311" spans="1:2" x14ac:dyDescent="0.25">
      <c r="A9311" s="62">
        <v>42221605</v>
      </c>
      <c r="B9311" s="63" t="s">
        <v>15321</v>
      </c>
    </row>
    <row r="9312" spans="1:2" x14ac:dyDescent="0.25">
      <c r="A9312" s="62">
        <v>42221606</v>
      </c>
      <c r="B9312" s="63" t="s">
        <v>14566</v>
      </c>
    </row>
    <row r="9313" spans="1:2" x14ac:dyDescent="0.25">
      <c r="A9313" s="62">
        <v>42221607</v>
      </c>
      <c r="B9313" s="63" t="s">
        <v>3113</v>
      </c>
    </row>
    <row r="9314" spans="1:2" x14ac:dyDescent="0.25">
      <c r="A9314" s="62">
        <v>42221608</v>
      </c>
      <c r="B9314" s="63" t="s">
        <v>8177</v>
      </c>
    </row>
    <row r="9315" spans="1:2" x14ac:dyDescent="0.25">
      <c r="A9315" s="62">
        <v>42221609</v>
      </c>
      <c r="B9315" s="63" t="s">
        <v>17940</v>
      </c>
    </row>
    <row r="9316" spans="1:2" x14ac:dyDescent="0.25">
      <c r="A9316" s="62">
        <v>42221610</v>
      </c>
      <c r="B9316" s="63" t="s">
        <v>9777</v>
      </c>
    </row>
    <row r="9317" spans="1:2" x14ac:dyDescent="0.25">
      <c r="A9317" s="62">
        <v>42221611</v>
      </c>
      <c r="B9317" s="63" t="s">
        <v>13020</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10235</v>
      </c>
    </row>
    <row r="9322" spans="1:2" x14ac:dyDescent="0.25">
      <c r="A9322" s="62">
        <v>42221616</v>
      </c>
      <c r="B9322" s="63" t="s">
        <v>8327</v>
      </c>
    </row>
    <row r="9323" spans="1:2" x14ac:dyDescent="0.25">
      <c r="A9323" s="62">
        <v>42221617</v>
      </c>
      <c r="B9323" s="63" t="s">
        <v>9583</v>
      </c>
    </row>
    <row r="9324" spans="1:2" x14ac:dyDescent="0.25">
      <c r="A9324" s="62">
        <v>42221618</v>
      </c>
      <c r="B9324" s="63" t="s">
        <v>10096</v>
      </c>
    </row>
    <row r="9325" spans="1:2" x14ac:dyDescent="0.25">
      <c r="A9325" s="62">
        <v>42221701</v>
      </c>
      <c r="B9325" s="63" t="s">
        <v>5019</v>
      </c>
    </row>
    <row r="9326" spans="1:2" x14ac:dyDescent="0.25">
      <c r="A9326" s="62">
        <v>42221702</v>
      </c>
      <c r="B9326" s="63" t="s">
        <v>7854</v>
      </c>
    </row>
    <row r="9327" spans="1:2" x14ac:dyDescent="0.25">
      <c r="A9327" s="62">
        <v>42221703</v>
      </c>
      <c r="B9327" s="63" t="s">
        <v>4678</v>
      </c>
    </row>
    <row r="9328" spans="1:2" x14ac:dyDescent="0.25">
      <c r="A9328" s="62">
        <v>42221704</v>
      </c>
      <c r="B9328" s="63" t="s">
        <v>10809</v>
      </c>
    </row>
    <row r="9329" spans="1:2" x14ac:dyDescent="0.25">
      <c r="A9329" s="62">
        <v>42221705</v>
      </c>
      <c r="B9329" s="63" t="s">
        <v>9658</v>
      </c>
    </row>
    <row r="9330" spans="1:2" x14ac:dyDescent="0.25">
      <c r="A9330" s="62">
        <v>42221706</v>
      </c>
      <c r="B9330" s="63" t="s">
        <v>17311</v>
      </c>
    </row>
    <row r="9331" spans="1:2" x14ac:dyDescent="0.25">
      <c r="A9331" s="62">
        <v>42221707</v>
      </c>
      <c r="B9331" s="63" t="s">
        <v>13788</v>
      </c>
    </row>
    <row r="9332" spans="1:2" x14ac:dyDescent="0.25">
      <c r="A9332" s="62">
        <v>42221801</v>
      </c>
      <c r="B9332" s="63" t="s">
        <v>11345</v>
      </c>
    </row>
    <row r="9333" spans="1:2" x14ac:dyDescent="0.25">
      <c r="A9333" s="62">
        <v>42221802</v>
      </c>
      <c r="B9333" s="63" t="s">
        <v>2266</v>
      </c>
    </row>
    <row r="9334" spans="1:2" x14ac:dyDescent="0.25">
      <c r="A9334" s="62">
        <v>42221803</v>
      </c>
      <c r="B9334" s="63" t="s">
        <v>18551</v>
      </c>
    </row>
    <row r="9335" spans="1:2" x14ac:dyDescent="0.25">
      <c r="A9335" s="62">
        <v>42221901</v>
      </c>
      <c r="B9335" s="63" t="s">
        <v>16102</v>
      </c>
    </row>
    <row r="9336" spans="1:2" x14ac:dyDescent="0.25">
      <c r="A9336" s="62">
        <v>42221902</v>
      </c>
      <c r="B9336" s="63" t="s">
        <v>14294</v>
      </c>
    </row>
    <row r="9337" spans="1:2" x14ac:dyDescent="0.25">
      <c r="A9337" s="62">
        <v>42221903</v>
      </c>
      <c r="B9337" s="63" t="s">
        <v>11485</v>
      </c>
    </row>
    <row r="9338" spans="1:2" x14ac:dyDescent="0.25">
      <c r="A9338" s="62">
        <v>42222001</v>
      </c>
      <c r="B9338" s="63" t="s">
        <v>10905</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5948</v>
      </c>
    </row>
    <row r="9343" spans="1:2" x14ac:dyDescent="0.25">
      <c r="A9343" s="62">
        <v>42222006</v>
      </c>
      <c r="B9343" s="63" t="s">
        <v>995</v>
      </c>
    </row>
    <row r="9344" spans="1:2" x14ac:dyDescent="0.25">
      <c r="A9344" s="62">
        <v>42222007</v>
      </c>
      <c r="B9344" s="63" t="s">
        <v>14280</v>
      </c>
    </row>
    <row r="9345" spans="1:2" x14ac:dyDescent="0.25">
      <c r="A9345" s="62">
        <v>42222008</v>
      </c>
      <c r="B9345" s="63" t="s">
        <v>4944</v>
      </c>
    </row>
    <row r="9346" spans="1:2" x14ac:dyDescent="0.25">
      <c r="A9346" s="62">
        <v>42222101</v>
      </c>
      <c r="B9346" s="63" t="s">
        <v>7735</v>
      </c>
    </row>
    <row r="9347" spans="1:2" x14ac:dyDescent="0.25">
      <c r="A9347" s="62">
        <v>42222102</v>
      </c>
      <c r="B9347" s="63" t="s">
        <v>4797</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6406</v>
      </c>
    </row>
    <row r="9354" spans="1:2" x14ac:dyDescent="0.25">
      <c r="A9354" s="62">
        <v>42222303</v>
      </c>
      <c r="B9354" s="63" t="s">
        <v>6528</v>
      </c>
    </row>
    <row r="9355" spans="1:2" x14ac:dyDescent="0.25">
      <c r="A9355" s="62">
        <v>42222304</v>
      </c>
      <c r="B9355" s="63" t="s">
        <v>17665</v>
      </c>
    </row>
    <row r="9356" spans="1:2" x14ac:dyDescent="0.25">
      <c r="A9356" s="62">
        <v>42222305</v>
      </c>
      <c r="B9356" s="63" t="s">
        <v>11124</v>
      </c>
    </row>
    <row r="9357" spans="1:2" x14ac:dyDescent="0.25">
      <c r="A9357" s="62">
        <v>42222306</v>
      </c>
      <c r="B9357" s="63" t="s">
        <v>8500</v>
      </c>
    </row>
    <row r="9358" spans="1:2" x14ac:dyDescent="0.25">
      <c r="A9358" s="62">
        <v>42222307</v>
      </c>
      <c r="B9358" s="63" t="s">
        <v>10365</v>
      </c>
    </row>
    <row r="9359" spans="1:2" x14ac:dyDescent="0.25">
      <c r="A9359" s="62">
        <v>42222308</v>
      </c>
      <c r="B9359" s="63" t="s">
        <v>18142</v>
      </c>
    </row>
    <row r="9360" spans="1:2" x14ac:dyDescent="0.25">
      <c r="A9360" s="62">
        <v>42222309</v>
      </c>
      <c r="B9360" s="63" t="s">
        <v>8623</v>
      </c>
    </row>
    <row r="9361" spans="1:2" x14ac:dyDescent="0.25">
      <c r="A9361" s="62">
        <v>42231501</v>
      </c>
      <c r="B9361" s="63" t="s">
        <v>18027</v>
      </c>
    </row>
    <row r="9362" spans="1:2" x14ac:dyDescent="0.25">
      <c r="A9362" s="62">
        <v>42231502</v>
      </c>
      <c r="B9362" s="63" t="s">
        <v>8694</v>
      </c>
    </row>
    <row r="9363" spans="1:2" x14ac:dyDescent="0.25">
      <c r="A9363" s="62">
        <v>42231503</v>
      </c>
      <c r="B9363" s="63" t="s">
        <v>1717</v>
      </c>
    </row>
    <row r="9364" spans="1:2" x14ac:dyDescent="0.25">
      <c r="A9364" s="62">
        <v>42231504</v>
      </c>
      <c r="B9364" s="63" t="s">
        <v>13104</v>
      </c>
    </row>
    <row r="9365" spans="1:2" x14ac:dyDescent="0.25">
      <c r="A9365" s="62">
        <v>42231505</v>
      </c>
      <c r="B9365" s="63" t="s">
        <v>17271</v>
      </c>
    </row>
    <row r="9366" spans="1:2" x14ac:dyDescent="0.25">
      <c r="A9366" s="62">
        <v>42231506</v>
      </c>
      <c r="B9366" s="63" t="s">
        <v>10529</v>
      </c>
    </row>
    <row r="9367" spans="1:2" x14ac:dyDescent="0.25">
      <c r="A9367" s="62">
        <v>42231507</v>
      </c>
      <c r="B9367" s="63" t="s">
        <v>17393</v>
      </c>
    </row>
    <row r="9368" spans="1:2" x14ac:dyDescent="0.25">
      <c r="A9368" s="62">
        <v>42231508</v>
      </c>
      <c r="B9368" s="63" t="s">
        <v>9693</v>
      </c>
    </row>
    <row r="9369" spans="1:2" x14ac:dyDescent="0.25">
      <c r="A9369" s="62">
        <v>42231509</v>
      </c>
      <c r="B9369" s="63" t="s">
        <v>2919</v>
      </c>
    </row>
    <row r="9370" spans="1:2" x14ac:dyDescent="0.25">
      <c r="A9370" s="62">
        <v>42231510</v>
      </c>
      <c r="B9370" s="63" t="s">
        <v>7907</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14344</v>
      </c>
    </row>
    <row r="9378" spans="1:2" x14ac:dyDescent="0.25">
      <c r="A9378" s="62">
        <v>42231609</v>
      </c>
      <c r="B9378" s="63" t="s">
        <v>6523</v>
      </c>
    </row>
    <row r="9379" spans="1:2" x14ac:dyDescent="0.25">
      <c r="A9379" s="62">
        <v>42231701</v>
      </c>
      <c r="B9379" s="63" t="s">
        <v>18226</v>
      </c>
    </row>
    <row r="9380" spans="1:2" x14ac:dyDescent="0.25">
      <c r="A9380" s="62">
        <v>42231702</v>
      </c>
      <c r="B9380" s="63" t="s">
        <v>1713</v>
      </c>
    </row>
    <row r="9381" spans="1:2" x14ac:dyDescent="0.25">
      <c r="A9381" s="62">
        <v>42231703</v>
      </c>
      <c r="B9381" s="63" t="s">
        <v>13520</v>
      </c>
    </row>
    <row r="9382" spans="1:2" x14ac:dyDescent="0.25">
      <c r="A9382" s="62">
        <v>42231704</v>
      </c>
      <c r="B9382" s="63" t="s">
        <v>18207</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10003</v>
      </c>
    </row>
    <row r="9387" spans="1:2" x14ac:dyDescent="0.25">
      <c r="A9387" s="62">
        <v>42231804</v>
      </c>
      <c r="B9387" s="63" t="s">
        <v>16749</v>
      </c>
    </row>
    <row r="9388" spans="1:2" x14ac:dyDescent="0.25">
      <c r="A9388" s="62">
        <v>42231805</v>
      </c>
      <c r="B9388" s="63" t="s">
        <v>14126</v>
      </c>
    </row>
    <row r="9389" spans="1:2" x14ac:dyDescent="0.25">
      <c r="A9389" s="62">
        <v>42231806</v>
      </c>
      <c r="B9389" s="63" t="s">
        <v>3248</v>
      </c>
    </row>
    <row r="9390" spans="1:2" x14ac:dyDescent="0.25">
      <c r="A9390" s="62">
        <v>42231807</v>
      </c>
      <c r="B9390" s="63" t="s">
        <v>8088</v>
      </c>
    </row>
    <row r="9391" spans="1:2" x14ac:dyDescent="0.25">
      <c r="A9391" s="62">
        <v>42231901</v>
      </c>
      <c r="B9391" s="63" t="s">
        <v>9367</v>
      </c>
    </row>
    <row r="9392" spans="1:2" x14ac:dyDescent="0.25">
      <c r="A9392" s="62">
        <v>42231902</v>
      </c>
      <c r="B9392" s="63" t="s">
        <v>6253</v>
      </c>
    </row>
    <row r="9393" spans="1:2" x14ac:dyDescent="0.25">
      <c r="A9393" s="62">
        <v>42231903</v>
      </c>
      <c r="B9393" s="63" t="s">
        <v>10778</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9570</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5007</v>
      </c>
    </row>
    <row r="9402" spans="1:2" x14ac:dyDescent="0.25">
      <c r="A9402" s="62">
        <v>42241506</v>
      </c>
      <c r="B9402" s="63" t="s">
        <v>6162</v>
      </c>
    </row>
    <row r="9403" spans="1:2" x14ac:dyDescent="0.25">
      <c r="A9403" s="62">
        <v>42241507</v>
      </c>
      <c r="B9403" s="63" t="s">
        <v>17796</v>
      </c>
    </row>
    <row r="9404" spans="1:2" x14ac:dyDescent="0.25">
      <c r="A9404" s="62">
        <v>42241509</v>
      </c>
      <c r="B9404" s="63" t="s">
        <v>6728</v>
      </c>
    </row>
    <row r="9405" spans="1:2" x14ac:dyDescent="0.25">
      <c r="A9405" s="62">
        <v>42241510</v>
      </c>
      <c r="B9405" s="63" t="s">
        <v>7291</v>
      </c>
    </row>
    <row r="9406" spans="1:2" x14ac:dyDescent="0.25">
      <c r="A9406" s="62">
        <v>42241511</v>
      </c>
      <c r="B9406" s="63" t="s">
        <v>11476</v>
      </c>
    </row>
    <row r="9407" spans="1:2" x14ac:dyDescent="0.25">
      <c r="A9407" s="62">
        <v>42241512</v>
      </c>
      <c r="B9407" s="63" t="s">
        <v>15055</v>
      </c>
    </row>
    <row r="9408" spans="1:2" x14ac:dyDescent="0.25">
      <c r="A9408" s="62">
        <v>42241513</v>
      </c>
      <c r="B9408" s="63" t="s">
        <v>4217</v>
      </c>
    </row>
    <row r="9409" spans="1:2" x14ac:dyDescent="0.25">
      <c r="A9409" s="62">
        <v>42241514</v>
      </c>
      <c r="B9409" s="63" t="s">
        <v>16639</v>
      </c>
    </row>
    <row r="9410" spans="1:2" x14ac:dyDescent="0.25">
      <c r="A9410" s="62">
        <v>42241515</v>
      </c>
      <c r="B9410" s="63" t="s">
        <v>17241</v>
      </c>
    </row>
    <row r="9411" spans="1:2" x14ac:dyDescent="0.25">
      <c r="A9411" s="62">
        <v>42241601</v>
      </c>
      <c r="B9411" s="63" t="s">
        <v>8816</v>
      </c>
    </row>
    <row r="9412" spans="1:2" x14ac:dyDescent="0.25">
      <c r="A9412" s="62">
        <v>42241602</v>
      </c>
      <c r="B9412" s="63" t="s">
        <v>6666</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11120</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5752</v>
      </c>
    </row>
    <row r="9426" spans="1:2" x14ac:dyDescent="0.25">
      <c r="A9426" s="62">
        <v>42241802</v>
      </c>
      <c r="B9426" s="63" t="s">
        <v>16502</v>
      </c>
    </row>
    <row r="9427" spans="1:2" x14ac:dyDescent="0.25">
      <c r="A9427" s="62">
        <v>42241803</v>
      </c>
      <c r="B9427" s="63" t="s">
        <v>3148</v>
      </c>
    </row>
    <row r="9428" spans="1:2" x14ac:dyDescent="0.25">
      <c r="A9428" s="62">
        <v>42241804</v>
      </c>
      <c r="B9428" s="63" t="s">
        <v>8545</v>
      </c>
    </row>
    <row r="9429" spans="1:2" x14ac:dyDescent="0.25">
      <c r="A9429" s="62">
        <v>42241805</v>
      </c>
      <c r="B9429" s="63" t="s">
        <v>9694</v>
      </c>
    </row>
    <row r="9430" spans="1:2" x14ac:dyDescent="0.25">
      <c r="A9430" s="62">
        <v>42241806</v>
      </c>
      <c r="B9430" s="63" t="s">
        <v>18779</v>
      </c>
    </row>
    <row r="9431" spans="1:2" x14ac:dyDescent="0.25">
      <c r="A9431" s="62">
        <v>42241807</v>
      </c>
      <c r="B9431" s="63" t="s">
        <v>11870</v>
      </c>
    </row>
    <row r="9432" spans="1:2" x14ac:dyDescent="0.25">
      <c r="A9432" s="62">
        <v>42241808</v>
      </c>
      <c r="B9432" s="63" t="s">
        <v>8383</v>
      </c>
    </row>
    <row r="9433" spans="1:2" x14ac:dyDescent="0.25">
      <c r="A9433" s="62">
        <v>42241809</v>
      </c>
      <c r="B9433" s="63" t="s">
        <v>8215</v>
      </c>
    </row>
    <row r="9434" spans="1:2" x14ac:dyDescent="0.25">
      <c r="A9434" s="62">
        <v>42241810</v>
      </c>
      <c r="B9434" s="63" t="s">
        <v>10635</v>
      </c>
    </row>
    <row r="9435" spans="1:2" x14ac:dyDescent="0.25">
      <c r="A9435" s="62">
        <v>42241811</v>
      </c>
      <c r="B9435" s="63" t="s">
        <v>12480</v>
      </c>
    </row>
    <row r="9436" spans="1:2" x14ac:dyDescent="0.25">
      <c r="A9436" s="62">
        <v>42241901</v>
      </c>
      <c r="B9436" s="63" t="s">
        <v>17690</v>
      </c>
    </row>
    <row r="9437" spans="1:2" x14ac:dyDescent="0.25">
      <c r="A9437" s="62">
        <v>42241902</v>
      </c>
      <c r="B9437" s="63" t="s">
        <v>3675</v>
      </c>
    </row>
    <row r="9438" spans="1:2" x14ac:dyDescent="0.25">
      <c r="A9438" s="62">
        <v>42242001</v>
      </c>
      <c r="B9438" s="63" t="s">
        <v>12882</v>
      </c>
    </row>
    <row r="9439" spans="1:2" x14ac:dyDescent="0.25">
      <c r="A9439" s="62">
        <v>42242002</v>
      </c>
      <c r="B9439" s="63" t="s">
        <v>7949</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13134</v>
      </c>
    </row>
    <row r="9445" spans="1:2" x14ac:dyDescent="0.25">
      <c r="A9445" s="62">
        <v>42242104</v>
      </c>
      <c r="B9445" s="63" t="s">
        <v>18787</v>
      </c>
    </row>
    <row r="9446" spans="1:2" x14ac:dyDescent="0.25">
      <c r="A9446" s="62">
        <v>42242105</v>
      </c>
      <c r="B9446" s="63" t="s">
        <v>9046</v>
      </c>
    </row>
    <row r="9447" spans="1:2" x14ac:dyDescent="0.25">
      <c r="A9447" s="62">
        <v>42242106</v>
      </c>
      <c r="B9447" s="63" t="s">
        <v>11470</v>
      </c>
    </row>
    <row r="9448" spans="1:2" x14ac:dyDescent="0.25">
      <c r="A9448" s="62">
        <v>42242107</v>
      </c>
      <c r="B9448" s="63" t="s">
        <v>5207</v>
      </c>
    </row>
    <row r="9449" spans="1:2" x14ac:dyDescent="0.25">
      <c r="A9449" s="62">
        <v>42242108</v>
      </c>
      <c r="B9449" s="63" t="s">
        <v>17144</v>
      </c>
    </row>
    <row r="9450" spans="1:2" x14ac:dyDescent="0.25">
      <c r="A9450" s="62">
        <v>42242109</v>
      </c>
      <c r="B9450" s="63" t="s">
        <v>7923</v>
      </c>
    </row>
    <row r="9451" spans="1:2" x14ac:dyDescent="0.25">
      <c r="A9451" s="62">
        <v>42242301</v>
      </c>
      <c r="B9451" s="63" t="s">
        <v>7046</v>
      </c>
    </row>
    <row r="9452" spans="1:2" x14ac:dyDescent="0.25">
      <c r="A9452" s="62">
        <v>42242302</v>
      </c>
      <c r="B9452" s="63" t="s">
        <v>5123</v>
      </c>
    </row>
    <row r="9453" spans="1:2" x14ac:dyDescent="0.25">
      <c r="A9453" s="62">
        <v>42251501</v>
      </c>
      <c r="B9453" s="63" t="s">
        <v>17112</v>
      </c>
    </row>
    <row r="9454" spans="1:2" x14ac:dyDescent="0.25">
      <c r="A9454" s="62">
        <v>42251502</v>
      </c>
      <c r="B9454" s="63" t="s">
        <v>6986</v>
      </c>
    </row>
    <row r="9455" spans="1:2" x14ac:dyDescent="0.25">
      <c r="A9455" s="62">
        <v>42251503</v>
      </c>
      <c r="B9455" s="63" t="s">
        <v>16721</v>
      </c>
    </row>
    <row r="9456" spans="1:2" x14ac:dyDescent="0.25">
      <c r="A9456" s="62">
        <v>42251504</v>
      </c>
      <c r="B9456" s="63" t="s">
        <v>8575</v>
      </c>
    </row>
    <row r="9457" spans="1:2" x14ac:dyDescent="0.25">
      <c r="A9457" s="62">
        <v>42251505</v>
      </c>
      <c r="B9457" s="63" t="s">
        <v>5834</v>
      </c>
    </row>
    <row r="9458" spans="1:2" x14ac:dyDescent="0.25">
      <c r="A9458" s="62">
        <v>42251506</v>
      </c>
      <c r="B9458" s="63" t="s">
        <v>10616</v>
      </c>
    </row>
    <row r="9459" spans="1:2" x14ac:dyDescent="0.25">
      <c r="A9459" s="62">
        <v>42251601</v>
      </c>
      <c r="B9459" s="63" t="s">
        <v>8205</v>
      </c>
    </row>
    <row r="9460" spans="1:2" x14ac:dyDescent="0.25">
      <c r="A9460" s="62">
        <v>42251602</v>
      </c>
      <c r="B9460" s="63" t="s">
        <v>13324</v>
      </c>
    </row>
    <row r="9461" spans="1:2" x14ac:dyDescent="0.25">
      <c r="A9461" s="62">
        <v>42251603</v>
      </c>
      <c r="B9461" s="63" t="s">
        <v>17233</v>
      </c>
    </row>
    <row r="9462" spans="1:2" x14ac:dyDescent="0.25">
      <c r="A9462" s="62">
        <v>42251604</v>
      </c>
      <c r="B9462" s="63" t="s">
        <v>14407</v>
      </c>
    </row>
    <row r="9463" spans="1:2" x14ac:dyDescent="0.25">
      <c r="A9463" s="62">
        <v>42251605</v>
      </c>
      <c r="B9463" s="63" t="s">
        <v>431</v>
      </c>
    </row>
    <row r="9464" spans="1:2" x14ac:dyDescent="0.25">
      <c r="A9464" s="62">
        <v>42251606</v>
      </c>
      <c r="B9464" s="63" t="s">
        <v>17527</v>
      </c>
    </row>
    <row r="9465" spans="1:2" x14ac:dyDescent="0.25">
      <c r="A9465" s="62">
        <v>42251607</v>
      </c>
      <c r="B9465" s="63" t="s">
        <v>8313</v>
      </c>
    </row>
    <row r="9466" spans="1:2" x14ac:dyDescent="0.25">
      <c r="A9466" s="62">
        <v>42251608</v>
      </c>
      <c r="B9466" s="63" t="s">
        <v>12352</v>
      </c>
    </row>
    <row r="9467" spans="1:2" x14ac:dyDescent="0.25">
      <c r="A9467" s="62">
        <v>42251609</v>
      </c>
      <c r="B9467" s="63" t="s">
        <v>17762</v>
      </c>
    </row>
    <row r="9468" spans="1:2" x14ac:dyDescent="0.25">
      <c r="A9468" s="62">
        <v>42251610</v>
      </c>
      <c r="B9468" s="63" t="s">
        <v>13768</v>
      </c>
    </row>
    <row r="9469" spans="1:2" x14ac:dyDescent="0.25">
      <c r="A9469" s="62">
        <v>42251611</v>
      </c>
      <c r="B9469" s="63" t="s">
        <v>12336</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10185</v>
      </c>
    </row>
    <row r="9474" spans="1:2" x14ac:dyDescent="0.25">
      <c r="A9474" s="62">
        <v>42251616</v>
      </c>
      <c r="B9474" s="63" t="s">
        <v>6513</v>
      </c>
    </row>
    <row r="9475" spans="1:2" x14ac:dyDescent="0.25">
      <c r="A9475" s="62">
        <v>42251617</v>
      </c>
      <c r="B9475" s="63" t="s">
        <v>10594</v>
      </c>
    </row>
    <row r="9476" spans="1:2" x14ac:dyDescent="0.25">
      <c r="A9476" s="62">
        <v>42251618</v>
      </c>
      <c r="B9476" s="63" t="s">
        <v>13163</v>
      </c>
    </row>
    <row r="9477" spans="1:2" x14ac:dyDescent="0.25">
      <c r="A9477" s="62">
        <v>42251619</v>
      </c>
      <c r="B9477" s="63" t="s">
        <v>2746</v>
      </c>
    </row>
    <row r="9478" spans="1:2" x14ac:dyDescent="0.25">
      <c r="A9478" s="62">
        <v>42251620</v>
      </c>
      <c r="B9478" s="63" t="s">
        <v>8716</v>
      </c>
    </row>
    <row r="9479" spans="1:2" x14ac:dyDescent="0.25">
      <c r="A9479" s="62">
        <v>42251621</v>
      </c>
      <c r="B9479" s="63" t="s">
        <v>15063</v>
      </c>
    </row>
    <row r="9480" spans="1:2" x14ac:dyDescent="0.25">
      <c r="A9480" s="62">
        <v>42251622</v>
      </c>
      <c r="B9480" s="63" t="s">
        <v>7466</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8130</v>
      </c>
    </row>
    <row r="9485" spans="1:2" x14ac:dyDescent="0.25">
      <c r="A9485" s="62">
        <v>42251703</v>
      </c>
      <c r="B9485" s="63" t="s">
        <v>8284</v>
      </c>
    </row>
    <row r="9486" spans="1:2" x14ac:dyDescent="0.25">
      <c r="A9486" s="62">
        <v>42251704</v>
      </c>
      <c r="B9486" s="63" t="s">
        <v>12583</v>
      </c>
    </row>
    <row r="9487" spans="1:2" x14ac:dyDescent="0.25">
      <c r="A9487" s="62">
        <v>42251705</v>
      </c>
      <c r="B9487" s="63" t="s">
        <v>12749</v>
      </c>
    </row>
    <row r="9488" spans="1:2" x14ac:dyDescent="0.25">
      <c r="A9488" s="62">
        <v>42251706</v>
      </c>
      <c r="B9488" s="63" t="s">
        <v>13700</v>
      </c>
    </row>
    <row r="9489" spans="1:2" x14ac:dyDescent="0.25">
      <c r="A9489" s="62">
        <v>42251801</v>
      </c>
      <c r="B9489" s="63" t="s">
        <v>15300</v>
      </c>
    </row>
    <row r="9490" spans="1:2" x14ac:dyDescent="0.25">
      <c r="A9490" s="62">
        <v>42251802</v>
      </c>
      <c r="B9490" s="63" t="s">
        <v>7470</v>
      </c>
    </row>
    <row r="9491" spans="1:2" x14ac:dyDescent="0.25">
      <c r="A9491" s="62">
        <v>42251803</v>
      </c>
      <c r="B9491" s="63" t="s">
        <v>17988</v>
      </c>
    </row>
    <row r="9492" spans="1:2" x14ac:dyDescent="0.25">
      <c r="A9492" s="62">
        <v>42251804</v>
      </c>
      <c r="B9492" s="63" t="s">
        <v>12685</v>
      </c>
    </row>
    <row r="9493" spans="1:2" x14ac:dyDescent="0.25">
      <c r="A9493" s="62">
        <v>42251805</v>
      </c>
      <c r="B9493" s="63" t="s">
        <v>12065</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12729</v>
      </c>
    </row>
    <row r="9498" spans="1:2" x14ac:dyDescent="0.25">
      <c r="A9498" s="62">
        <v>42261505</v>
      </c>
      <c r="B9498" s="63" t="s">
        <v>7277</v>
      </c>
    </row>
    <row r="9499" spans="1:2" x14ac:dyDescent="0.25">
      <c r="A9499" s="62">
        <v>42261506</v>
      </c>
      <c r="B9499" s="63" t="s">
        <v>13707</v>
      </c>
    </row>
    <row r="9500" spans="1:2" x14ac:dyDescent="0.25">
      <c r="A9500" s="62">
        <v>42261507</v>
      </c>
      <c r="B9500" s="63" t="s">
        <v>3814</v>
      </c>
    </row>
    <row r="9501" spans="1:2" x14ac:dyDescent="0.25">
      <c r="A9501" s="62">
        <v>42261508</v>
      </c>
      <c r="B9501" s="63" t="s">
        <v>12608</v>
      </c>
    </row>
    <row r="9502" spans="1:2" x14ac:dyDescent="0.25">
      <c r="A9502" s="62">
        <v>42261509</v>
      </c>
      <c r="B9502" s="63" t="s">
        <v>84</v>
      </c>
    </row>
    <row r="9503" spans="1:2" x14ac:dyDescent="0.25">
      <c r="A9503" s="62">
        <v>42261510</v>
      </c>
      <c r="B9503" s="63" t="s">
        <v>17954</v>
      </c>
    </row>
    <row r="9504" spans="1:2" x14ac:dyDescent="0.25">
      <c r="A9504" s="62">
        <v>42261511</v>
      </c>
      <c r="B9504" s="63" t="s">
        <v>8647</v>
      </c>
    </row>
    <row r="9505" spans="1:2" x14ac:dyDescent="0.25">
      <c r="A9505" s="62">
        <v>42261512</v>
      </c>
      <c r="B9505" s="63" t="s">
        <v>11028</v>
      </c>
    </row>
    <row r="9506" spans="1:2" x14ac:dyDescent="0.25">
      <c r="A9506" s="62">
        <v>42261513</v>
      </c>
      <c r="B9506" s="63" t="s">
        <v>12478</v>
      </c>
    </row>
    <row r="9507" spans="1:2" x14ac:dyDescent="0.25">
      <c r="A9507" s="62">
        <v>42261514</v>
      </c>
      <c r="B9507" s="63" t="s">
        <v>5707</v>
      </c>
    </row>
    <row r="9508" spans="1:2" x14ac:dyDescent="0.25">
      <c r="A9508" s="62">
        <v>42261515</v>
      </c>
      <c r="B9508" s="63" t="s">
        <v>18676</v>
      </c>
    </row>
    <row r="9509" spans="1:2" x14ac:dyDescent="0.25">
      <c r="A9509" s="62">
        <v>42261516</v>
      </c>
      <c r="B9509" s="63" t="s">
        <v>5986</v>
      </c>
    </row>
    <row r="9510" spans="1:2" x14ac:dyDescent="0.25">
      <c r="A9510" s="62">
        <v>42261601</v>
      </c>
      <c r="B9510" s="63" t="s">
        <v>18006</v>
      </c>
    </row>
    <row r="9511" spans="1:2" x14ac:dyDescent="0.25">
      <c r="A9511" s="62">
        <v>42261602</v>
      </c>
      <c r="B9511" s="63" t="s">
        <v>8529</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17658</v>
      </c>
    </row>
    <row r="9516" spans="1:2" x14ac:dyDescent="0.25">
      <c r="A9516" s="62">
        <v>42261607</v>
      </c>
      <c r="B9516" s="63" t="s">
        <v>3753</v>
      </c>
    </row>
    <row r="9517" spans="1:2" x14ac:dyDescent="0.25">
      <c r="A9517" s="62">
        <v>42261608</v>
      </c>
      <c r="B9517" s="63" t="s">
        <v>876</v>
      </c>
    </row>
    <row r="9518" spans="1:2" x14ac:dyDescent="0.25">
      <c r="A9518" s="62">
        <v>42261609</v>
      </c>
      <c r="B9518" s="63" t="s">
        <v>9778</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5064</v>
      </c>
    </row>
    <row r="9523" spans="1:2" x14ac:dyDescent="0.25">
      <c r="A9523" s="62">
        <v>42261701</v>
      </c>
      <c r="B9523" s="63" t="s">
        <v>18469</v>
      </c>
    </row>
    <row r="9524" spans="1:2" x14ac:dyDescent="0.25">
      <c r="A9524" s="62">
        <v>42261702</v>
      </c>
      <c r="B9524" s="63" t="s">
        <v>6169</v>
      </c>
    </row>
    <row r="9525" spans="1:2" x14ac:dyDescent="0.25">
      <c r="A9525" s="62">
        <v>42261703</v>
      </c>
      <c r="B9525" s="63" t="s">
        <v>12195</v>
      </c>
    </row>
    <row r="9526" spans="1:2" x14ac:dyDescent="0.25">
      <c r="A9526" s="62">
        <v>42261704</v>
      </c>
      <c r="B9526" s="63" t="s">
        <v>10116</v>
      </c>
    </row>
    <row r="9527" spans="1:2" x14ac:dyDescent="0.25">
      <c r="A9527" s="62">
        <v>42261705</v>
      </c>
      <c r="B9527" s="63" t="s">
        <v>1767</v>
      </c>
    </row>
    <row r="9528" spans="1:2" x14ac:dyDescent="0.25">
      <c r="A9528" s="62">
        <v>42261706</v>
      </c>
      <c r="B9528" s="63" t="s">
        <v>7480</v>
      </c>
    </row>
    <row r="9529" spans="1:2" x14ac:dyDescent="0.25">
      <c r="A9529" s="62">
        <v>42261707</v>
      </c>
      <c r="B9529" s="63" t="s">
        <v>15919</v>
      </c>
    </row>
    <row r="9530" spans="1:2" x14ac:dyDescent="0.25">
      <c r="A9530" s="62">
        <v>42261801</v>
      </c>
      <c r="B9530" s="63" t="s">
        <v>13380</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13542</v>
      </c>
    </row>
    <row r="9535" spans="1:2" x14ac:dyDescent="0.25">
      <c r="A9535" s="62">
        <v>42261806</v>
      </c>
      <c r="B9535" s="63" t="s">
        <v>11342</v>
      </c>
    </row>
    <row r="9536" spans="1:2" x14ac:dyDescent="0.25">
      <c r="A9536" s="62">
        <v>42261807</v>
      </c>
      <c r="B9536" s="63" t="s">
        <v>3032</v>
      </c>
    </row>
    <row r="9537" spans="1:2" x14ac:dyDescent="0.25">
      <c r="A9537" s="62">
        <v>42261808</v>
      </c>
      <c r="B9537" s="63" t="s">
        <v>6222</v>
      </c>
    </row>
    <row r="9538" spans="1:2" x14ac:dyDescent="0.25">
      <c r="A9538" s="62">
        <v>42261809</v>
      </c>
      <c r="B9538" s="63" t="s">
        <v>11939</v>
      </c>
    </row>
    <row r="9539" spans="1:2" x14ac:dyDescent="0.25">
      <c r="A9539" s="62">
        <v>42261810</v>
      </c>
      <c r="B9539" s="63" t="s">
        <v>11606</v>
      </c>
    </row>
    <row r="9540" spans="1:2" x14ac:dyDescent="0.25">
      <c r="A9540" s="62">
        <v>42261901</v>
      </c>
      <c r="B9540" s="63" t="s">
        <v>5506</v>
      </c>
    </row>
    <row r="9541" spans="1:2" x14ac:dyDescent="0.25">
      <c r="A9541" s="62">
        <v>42261902</v>
      </c>
      <c r="B9541" s="63" t="s">
        <v>17048</v>
      </c>
    </row>
    <row r="9542" spans="1:2" x14ac:dyDescent="0.25">
      <c r="A9542" s="62">
        <v>42261903</v>
      </c>
      <c r="B9542" s="63" t="s">
        <v>5556</v>
      </c>
    </row>
    <row r="9543" spans="1:2" x14ac:dyDescent="0.25">
      <c r="A9543" s="62">
        <v>42261904</v>
      </c>
      <c r="B9543" s="63" t="s">
        <v>12652</v>
      </c>
    </row>
    <row r="9544" spans="1:2" x14ac:dyDescent="0.25">
      <c r="A9544" s="62">
        <v>42262001</v>
      </c>
      <c r="B9544" s="63" t="s">
        <v>8729</v>
      </c>
    </row>
    <row r="9545" spans="1:2" x14ac:dyDescent="0.25">
      <c r="A9545" s="62">
        <v>42262002</v>
      </c>
      <c r="B9545" s="63" t="s">
        <v>10023</v>
      </c>
    </row>
    <row r="9546" spans="1:2" x14ac:dyDescent="0.25">
      <c r="A9546" s="62">
        <v>42262003</v>
      </c>
      <c r="B9546" s="63" t="s">
        <v>16760</v>
      </c>
    </row>
    <row r="9547" spans="1:2" x14ac:dyDescent="0.25">
      <c r="A9547" s="62">
        <v>42262004</v>
      </c>
      <c r="B9547" s="63" t="s">
        <v>15442</v>
      </c>
    </row>
    <row r="9548" spans="1:2" x14ac:dyDescent="0.25">
      <c r="A9548" s="62">
        <v>42262005</v>
      </c>
      <c r="B9548" s="63" t="s">
        <v>7815</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11978</v>
      </c>
    </row>
    <row r="9554" spans="1:2" x14ac:dyDescent="0.25">
      <c r="A9554" s="62">
        <v>42262103</v>
      </c>
      <c r="B9554" s="63" t="s">
        <v>1618</v>
      </c>
    </row>
    <row r="9555" spans="1:2" x14ac:dyDescent="0.25">
      <c r="A9555" s="62">
        <v>42262104</v>
      </c>
      <c r="B9555" s="63" t="s">
        <v>12462</v>
      </c>
    </row>
    <row r="9556" spans="1:2" x14ac:dyDescent="0.25">
      <c r="A9556" s="62">
        <v>42262105</v>
      </c>
      <c r="B9556" s="63" t="s">
        <v>3757</v>
      </c>
    </row>
    <row r="9557" spans="1:2" x14ac:dyDescent="0.25">
      <c r="A9557" s="62">
        <v>42271501</v>
      </c>
      <c r="B9557" s="63" t="s">
        <v>16183</v>
      </c>
    </row>
    <row r="9558" spans="1:2" x14ac:dyDescent="0.25">
      <c r="A9558" s="62">
        <v>42271502</v>
      </c>
      <c r="B9558" s="63" t="s">
        <v>17513</v>
      </c>
    </row>
    <row r="9559" spans="1:2" x14ac:dyDescent="0.25">
      <c r="A9559" s="62">
        <v>42271503</v>
      </c>
      <c r="B9559" s="63" t="s">
        <v>8831</v>
      </c>
    </row>
    <row r="9560" spans="1:2" x14ac:dyDescent="0.25">
      <c r="A9560" s="62">
        <v>42271504</v>
      </c>
      <c r="B9560" s="63" t="s">
        <v>17475</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11058</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15032</v>
      </c>
    </row>
    <row r="9573" spans="1:2" x14ac:dyDescent="0.25">
      <c r="A9573" s="62">
        <v>42271611</v>
      </c>
      <c r="B9573" s="63" t="s">
        <v>11750</v>
      </c>
    </row>
    <row r="9574" spans="1:2" x14ac:dyDescent="0.25">
      <c r="A9574" s="62">
        <v>42271612</v>
      </c>
      <c r="B9574" s="63" t="s">
        <v>16964</v>
      </c>
    </row>
    <row r="9575" spans="1:2" x14ac:dyDescent="0.25">
      <c r="A9575" s="62">
        <v>42271613</v>
      </c>
      <c r="B9575" s="63" t="s">
        <v>13686</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10739</v>
      </c>
    </row>
    <row r="9580" spans="1:2" x14ac:dyDescent="0.25">
      <c r="A9580" s="62">
        <v>42271618</v>
      </c>
      <c r="B9580" s="63" t="s">
        <v>4274</v>
      </c>
    </row>
    <row r="9581" spans="1:2" x14ac:dyDescent="0.25">
      <c r="A9581" s="62">
        <v>42271701</v>
      </c>
      <c r="B9581" s="63" t="s">
        <v>6334</v>
      </c>
    </row>
    <row r="9582" spans="1:2" x14ac:dyDescent="0.25">
      <c r="A9582" s="62">
        <v>42271702</v>
      </c>
      <c r="B9582" s="63" t="s">
        <v>34</v>
      </c>
    </row>
    <row r="9583" spans="1:2" x14ac:dyDescent="0.25">
      <c r="A9583" s="62">
        <v>42271703</v>
      </c>
      <c r="B9583" s="63" t="s">
        <v>11575</v>
      </c>
    </row>
    <row r="9584" spans="1:2" x14ac:dyDescent="0.25">
      <c r="A9584" s="62">
        <v>42271704</v>
      </c>
      <c r="B9584" s="63" t="s">
        <v>12389</v>
      </c>
    </row>
    <row r="9585" spans="1:2" x14ac:dyDescent="0.25">
      <c r="A9585" s="62">
        <v>42271705</v>
      </c>
      <c r="B9585" s="63" t="s">
        <v>9030</v>
      </c>
    </row>
    <row r="9586" spans="1:2" x14ac:dyDescent="0.25">
      <c r="A9586" s="62">
        <v>42271706</v>
      </c>
      <c r="B9586" s="63" t="s">
        <v>10646</v>
      </c>
    </row>
    <row r="9587" spans="1:2" x14ac:dyDescent="0.25">
      <c r="A9587" s="62">
        <v>42271707</v>
      </c>
      <c r="B9587" s="63" t="s">
        <v>16809</v>
      </c>
    </row>
    <row r="9588" spans="1:2" x14ac:dyDescent="0.25">
      <c r="A9588" s="62">
        <v>42271708</v>
      </c>
      <c r="B9588" s="63" t="s">
        <v>2797</v>
      </c>
    </row>
    <row r="9589" spans="1:2" x14ac:dyDescent="0.25">
      <c r="A9589" s="62">
        <v>42271709</v>
      </c>
      <c r="B9589" s="63" t="s">
        <v>11602</v>
      </c>
    </row>
    <row r="9590" spans="1:2" x14ac:dyDescent="0.25">
      <c r="A9590" s="62">
        <v>42271710</v>
      </c>
      <c r="B9590" s="63" t="s">
        <v>11624</v>
      </c>
    </row>
    <row r="9591" spans="1:2" x14ac:dyDescent="0.25">
      <c r="A9591" s="62">
        <v>42271711</v>
      </c>
      <c r="B9591" s="63" t="s">
        <v>6065</v>
      </c>
    </row>
    <row r="9592" spans="1:2" x14ac:dyDescent="0.25">
      <c r="A9592" s="62">
        <v>42271712</v>
      </c>
      <c r="B9592" s="63" t="s">
        <v>16735</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11806</v>
      </c>
    </row>
    <row r="9601" spans="1:2" x14ac:dyDescent="0.25">
      <c r="A9601" s="62">
        <v>42271721</v>
      </c>
      <c r="B9601" s="63" t="s">
        <v>14331</v>
      </c>
    </row>
    <row r="9602" spans="1:2" x14ac:dyDescent="0.25">
      <c r="A9602" s="62">
        <v>42271801</v>
      </c>
      <c r="B9602" s="63" t="s">
        <v>15696</v>
      </c>
    </row>
    <row r="9603" spans="1:2" x14ac:dyDescent="0.25">
      <c r="A9603" s="62">
        <v>42271802</v>
      </c>
      <c r="B9603" s="63" t="s">
        <v>6635</v>
      </c>
    </row>
    <row r="9604" spans="1:2" x14ac:dyDescent="0.25">
      <c r="A9604" s="62">
        <v>42271803</v>
      </c>
      <c r="B9604" s="63" t="s">
        <v>15848</v>
      </c>
    </row>
    <row r="9605" spans="1:2" x14ac:dyDescent="0.25">
      <c r="A9605" s="62">
        <v>42271901</v>
      </c>
      <c r="B9605" s="63" t="s">
        <v>4128</v>
      </c>
    </row>
    <row r="9606" spans="1:2" x14ac:dyDescent="0.25">
      <c r="A9606" s="62">
        <v>42271902</v>
      </c>
      <c r="B9606" s="63" t="s">
        <v>6974</v>
      </c>
    </row>
    <row r="9607" spans="1:2" x14ac:dyDescent="0.25">
      <c r="A9607" s="62">
        <v>42271903</v>
      </c>
      <c r="B9607" s="63" t="s">
        <v>9099</v>
      </c>
    </row>
    <row r="9608" spans="1:2" x14ac:dyDescent="0.25">
      <c r="A9608" s="62">
        <v>42271904</v>
      </c>
      <c r="B9608" s="63" t="s">
        <v>6332</v>
      </c>
    </row>
    <row r="9609" spans="1:2" x14ac:dyDescent="0.25">
      <c r="A9609" s="62">
        <v>42271905</v>
      </c>
      <c r="B9609" s="63" t="s">
        <v>16500</v>
      </c>
    </row>
    <row r="9610" spans="1:2" x14ac:dyDescent="0.25">
      <c r="A9610" s="62">
        <v>42271906</v>
      </c>
      <c r="B9610" s="63" t="s">
        <v>16324</v>
      </c>
    </row>
    <row r="9611" spans="1:2" x14ac:dyDescent="0.25">
      <c r="A9611" s="62">
        <v>42271907</v>
      </c>
      <c r="B9611" s="63" t="s">
        <v>12344</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12039</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4145</v>
      </c>
    </row>
    <row r="9624" spans="1:2" x14ac:dyDescent="0.25">
      <c r="A9624" s="62">
        <v>42272005</v>
      </c>
      <c r="B9624" s="63" t="s">
        <v>14904</v>
      </c>
    </row>
    <row r="9625" spans="1:2" x14ac:dyDescent="0.25">
      <c r="A9625" s="62">
        <v>42272006</v>
      </c>
      <c r="B9625" s="63" t="s">
        <v>5191</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11689</v>
      </c>
    </row>
    <row r="9631" spans="1:2" x14ac:dyDescent="0.25">
      <c r="A9631" s="62">
        <v>42272012</v>
      </c>
      <c r="B9631" s="63" t="s">
        <v>18721</v>
      </c>
    </row>
    <row r="9632" spans="1:2" x14ac:dyDescent="0.25">
      <c r="A9632" s="62">
        <v>42272013</v>
      </c>
      <c r="B9632" s="63" t="s">
        <v>9389</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10829</v>
      </c>
    </row>
    <row r="9638" spans="1:2" x14ac:dyDescent="0.25">
      <c r="A9638" s="62">
        <v>42272102</v>
      </c>
      <c r="B9638" s="63" t="s">
        <v>14020</v>
      </c>
    </row>
    <row r="9639" spans="1:2" x14ac:dyDescent="0.25">
      <c r="A9639" s="62">
        <v>42272201</v>
      </c>
      <c r="B9639" s="63" t="s">
        <v>6884</v>
      </c>
    </row>
    <row r="9640" spans="1:2" x14ac:dyDescent="0.25">
      <c r="A9640" s="62">
        <v>42272202</v>
      </c>
      <c r="B9640" s="63" t="s">
        <v>8352</v>
      </c>
    </row>
    <row r="9641" spans="1:2" x14ac:dyDescent="0.25">
      <c r="A9641" s="62">
        <v>42272203</v>
      </c>
      <c r="B9641" s="63" t="s">
        <v>18669</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4524</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3696</v>
      </c>
    </row>
    <row r="9656" spans="1:2" x14ac:dyDescent="0.25">
      <c r="A9656" s="62">
        <v>42272218</v>
      </c>
      <c r="B9656" s="63" t="s">
        <v>7135</v>
      </c>
    </row>
    <row r="9657" spans="1:2" x14ac:dyDescent="0.25">
      <c r="A9657" s="62">
        <v>42272219</v>
      </c>
      <c r="B9657" s="63" t="s">
        <v>16786</v>
      </c>
    </row>
    <row r="9658" spans="1:2" x14ac:dyDescent="0.25">
      <c r="A9658" s="62">
        <v>42272220</v>
      </c>
      <c r="B9658" s="63" t="s">
        <v>3558</v>
      </c>
    </row>
    <row r="9659" spans="1:2" x14ac:dyDescent="0.25">
      <c r="A9659" s="62">
        <v>42272221</v>
      </c>
      <c r="B9659" s="63" t="s">
        <v>14448</v>
      </c>
    </row>
    <row r="9660" spans="1:2" x14ac:dyDescent="0.25">
      <c r="A9660" s="62">
        <v>42272222</v>
      </c>
      <c r="B9660" s="63" t="s">
        <v>13479</v>
      </c>
    </row>
    <row r="9661" spans="1:2" x14ac:dyDescent="0.25">
      <c r="A9661" s="62">
        <v>42272223</v>
      </c>
      <c r="B9661" s="63" t="s">
        <v>18240</v>
      </c>
    </row>
    <row r="9662" spans="1:2" x14ac:dyDescent="0.25">
      <c r="A9662" s="62">
        <v>42272224</v>
      </c>
      <c r="B9662" s="63" t="s">
        <v>17401</v>
      </c>
    </row>
    <row r="9663" spans="1:2" x14ac:dyDescent="0.25">
      <c r="A9663" s="62">
        <v>42272225</v>
      </c>
      <c r="B9663" s="63" t="s">
        <v>2937</v>
      </c>
    </row>
    <row r="9664" spans="1:2" x14ac:dyDescent="0.25">
      <c r="A9664" s="62">
        <v>42272301</v>
      </c>
      <c r="B9664" s="63" t="s">
        <v>11586</v>
      </c>
    </row>
    <row r="9665" spans="1:2" x14ac:dyDescent="0.25">
      <c r="A9665" s="62">
        <v>42272302</v>
      </c>
      <c r="B9665" s="63" t="s">
        <v>9366</v>
      </c>
    </row>
    <row r="9666" spans="1:2" x14ac:dyDescent="0.25">
      <c r="A9666" s="62">
        <v>42272303</v>
      </c>
      <c r="B9666" s="63" t="s">
        <v>12522</v>
      </c>
    </row>
    <row r="9667" spans="1:2" x14ac:dyDescent="0.25">
      <c r="A9667" s="62">
        <v>42272304</v>
      </c>
      <c r="B9667" s="63" t="s">
        <v>3658</v>
      </c>
    </row>
    <row r="9668" spans="1:2" x14ac:dyDescent="0.25">
      <c r="A9668" s="62">
        <v>42272305</v>
      </c>
      <c r="B9668" s="63" t="s">
        <v>3166</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7487</v>
      </c>
    </row>
    <row r="9673" spans="1:2" x14ac:dyDescent="0.25">
      <c r="A9673" s="62">
        <v>42272403</v>
      </c>
      <c r="B9673" s="63" t="s">
        <v>3735</v>
      </c>
    </row>
    <row r="9674" spans="1:2" x14ac:dyDescent="0.25">
      <c r="A9674" s="62">
        <v>42272404</v>
      </c>
      <c r="B9674" s="63" t="s">
        <v>14800</v>
      </c>
    </row>
    <row r="9675" spans="1:2" x14ac:dyDescent="0.25">
      <c r="A9675" s="62">
        <v>42272501</v>
      </c>
      <c r="B9675" s="63" t="s">
        <v>9140</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13847</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10811</v>
      </c>
    </row>
    <row r="9693" spans="1:2" x14ac:dyDescent="0.25">
      <c r="A9693" s="62">
        <v>42281511</v>
      </c>
      <c r="B9693" s="63" t="s">
        <v>9493</v>
      </c>
    </row>
    <row r="9694" spans="1:2" x14ac:dyDescent="0.25">
      <c r="A9694" s="62">
        <v>42281512</v>
      </c>
      <c r="B9694" s="63" t="s">
        <v>11239</v>
      </c>
    </row>
    <row r="9695" spans="1:2" x14ac:dyDescent="0.25">
      <c r="A9695" s="62">
        <v>42281513</v>
      </c>
      <c r="B9695" s="63" t="s">
        <v>18613</v>
      </c>
    </row>
    <row r="9696" spans="1:2" x14ac:dyDescent="0.25">
      <c r="A9696" s="62">
        <v>42281514</v>
      </c>
      <c r="B9696" s="63" t="s">
        <v>9490</v>
      </c>
    </row>
    <row r="9697" spans="1:2" x14ac:dyDescent="0.25">
      <c r="A9697" s="62">
        <v>42281515</v>
      </c>
      <c r="B9697" s="63" t="s">
        <v>16326</v>
      </c>
    </row>
    <row r="9698" spans="1:2" x14ac:dyDescent="0.25">
      <c r="A9698" s="62">
        <v>42281516</v>
      </c>
      <c r="B9698" s="63" t="s">
        <v>849</v>
      </c>
    </row>
    <row r="9699" spans="1:2" x14ac:dyDescent="0.25">
      <c r="A9699" s="62">
        <v>42281517</v>
      </c>
      <c r="B9699" s="63" t="s">
        <v>7577</v>
      </c>
    </row>
    <row r="9700" spans="1:2" x14ac:dyDescent="0.25">
      <c r="A9700" s="62">
        <v>42281518</v>
      </c>
      <c r="B9700" s="63" t="s">
        <v>16351</v>
      </c>
    </row>
    <row r="9701" spans="1:2" x14ac:dyDescent="0.25">
      <c r="A9701" s="62">
        <v>42281519</v>
      </c>
      <c r="B9701" s="63" t="s">
        <v>15232</v>
      </c>
    </row>
    <row r="9702" spans="1:2" x14ac:dyDescent="0.25">
      <c r="A9702" s="62">
        <v>42281520</v>
      </c>
      <c r="B9702" s="63" t="s">
        <v>9879</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18747</v>
      </c>
    </row>
    <row r="9708" spans="1:2" x14ac:dyDescent="0.25">
      <c r="A9708" s="62">
        <v>42281602</v>
      </c>
      <c r="B9708" s="63" t="s">
        <v>14511</v>
      </c>
    </row>
    <row r="9709" spans="1:2" x14ac:dyDescent="0.25">
      <c r="A9709" s="62">
        <v>42281603</v>
      </c>
      <c r="B9709" s="63" t="s">
        <v>18728</v>
      </c>
    </row>
    <row r="9710" spans="1:2" x14ac:dyDescent="0.25">
      <c r="A9710" s="62">
        <v>42281604</v>
      </c>
      <c r="B9710" s="63" t="s">
        <v>7753</v>
      </c>
    </row>
    <row r="9711" spans="1:2" x14ac:dyDescent="0.25">
      <c r="A9711" s="62">
        <v>42281605</v>
      </c>
      <c r="B9711" s="63" t="s">
        <v>62</v>
      </c>
    </row>
    <row r="9712" spans="1:2" x14ac:dyDescent="0.25">
      <c r="A9712" s="62">
        <v>42281606</v>
      </c>
      <c r="B9712" s="63" t="s">
        <v>12611</v>
      </c>
    </row>
    <row r="9713" spans="1:2" x14ac:dyDescent="0.25">
      <c r="A9713" s="62">
        <v>42281701</v>
      </c>
      <c r="B9713" s="63" t="s">
        <v>17349</v>
      </c>
    </row>
    <row r="9714" spans="1:2" x14ac:dyDescent="0.25">
      <c r="A9714" s="62">
        <v>42281702</v>
      </c>
      <c r="B9714" s="63" t="s">
        <v>12676</v>
      </c>
    </row>
    <row r="9715" spans="1:2" x14ac:dyDescent="0.25">
      <c r="A9715" s="62">
        <v>42281703</v>
      </c>
      <c r="B9715" s="63" t="s">
        <v>12484</v>
      </c>
    </row>
    <row r="9716" spans="1:2" x14ac:dyDescent="0.25">
      <c r="A9716" s="62">
        <v>42281704</v>
      </c>
      <c r="B9716" s="63" t="s">
        <v>15551</v>
      </c>
    </row>
    <row r="9717" spans="1:2" x14ac:dyDescent="0.25">
      <c r="A9717" s="62">
        <v>42281705</v>
      </c>
      <c r="B9717" s="63" t="s">
        <v>10296</v>
      </c>
    </row>
    <row r="9718" spans="1:2" x14ac:dyDescent="0.25">
      <c r="A9718" s="62">
        <v>42281706</v>
      </c>
      <c r="B9718" s="63" t="s">
        <v>8192</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10983</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16947</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18722</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9931</v>
      </c>
    </row>
    <row r="9741" spans="1:2" x14ac:dyDescent="0.25">
      <c r="A9741" s="62">
        <v>42281906</v>
      </c>
      <c r="B9741" s="63" t="s">
        <v>4670</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11801</v>
      </c>
    </row>
    <row r="9748" spans="1:2" x14ac:dyDescent="0.25">
      <c r="A9748" s="62">
        <v>42281915</v>
      </c>
      <c r="B9748" s="63" t="s">
        <v>16168</v>
      </c>
    </row>
    <row r="9749" spans="1:2" x14ac:dyDescent="0.25">
      <c r="A9749" s="62">
        <v>42281916</v>
      </c>
      <c r="B9749" s="63" t="s">
        <v>12506</v>
      </c>
    </row>
    <row r="9750" spans="1:2" x14ac:dyDescent="0.25">
      <c r="A9750" s="62">
        <v>42291501</v>
      </c>
      <c r="B9750" s="63" t="s">
        <v>12804</v>
      </c>
    </row>
    <row r="9751" spans="1:2" x14ac:dyDescent="0.25">
      <c r="A9751" s="62">
        <v>42291502</v>
      </c>
      <c r="B9751" s="63" t="s">
        <v>13859</v>
      </c>
    </row>
    <row r="9752" spans="1:2" x14ac:dyDescent="0.25">
      <c r="A9752" s="62">
        <v>42291601</v>
      </c>
      <c r="B9752" s="63" t="s">
        <v>12464</v>
      </c>
    </row>
    <row r="9753" spans="1:2" x14ac:dyDescent="0.25">
      <c r="A9753" s="62">
        <v>42291602</v>
      </c>
      <c r="B9753" s="63" t="s">
        <v>1930</v>
      </c>
    </row>
    <row r="9754" spans="1:2" x14ac:dyDescent="0.25">
      <c r="A9754" s="62">
        <v>42291603</v>
      </c>
      <c r="B9754" s="63" t="s">
        <v>5976</v>
      </c>
    </row>
    <row r="9755" spans="1:2" x14ac:dyDescent="0.25">
      <c r="A9755" s="62">
        <v>42291604</v>
      </c>
      <c r="B9755" s="63" t="s">
        <v>15400</v>
      </c>
    </row>
    <row r="9756" spans="1:2" x14ac:dyDescent="0.25">
      <c r="A9756" s="62">
        <v>42291605</v>
      </c>
      <c r="B9756" s="63" t="s">
        <v>6019</v>
      </c>
    </row>
    <row r="9757" spans="1:2" x14ac:dyDescent="0.25">
      <c r="A9757" s="62">
        <v>42291606</v>
      </c>
      <c r="B9757" s="63" t="s">
        <v>6297</v>
      </c>
    </row>
    <row r="9758" spans="1:2" x14ac:dyDescent="0.25">
      <c r="A9758" s="62">
        <v>42291607</v>
      </c>
      <c r="B9758" s="63" t="s">
        <v>17716</v>
      </c>
    </row>
    <row r="9759" spans="1:2" x14ac:dyDescent="0.25">
      <c r="A9759" s="62">
        <v>42291608</v>
      </c>
      <c r="B9759" s="63" t="s">
        <v>15597</v>
      </c>
    </row>
    <row r="9760" spans="1:2" x14ac:dyDescent="0.25">
      <c r="A9760" s="62">
        <v>42291609</v>
      </c>
      <c r="B9760" s="63" t="s">
        <v>5898</v>
      </c>
    </row>
    <row r="9761" spans="1:2" x14ac:dyDescent="0.25">
      <c r="A9761" s="62">
        <v>42291610</v>
      </c>
      <c r="B9761" s="63" t="s">
        <v>4094</v>
      </c>
    </row>
    <row r="9762" spans="1:2" x14ac:dyDescent="0.25">
      <c r="A9762" s="62">
        <v>42291611</v>
      </c>
      <c r="B9762" s="63" t="s">
        <v>12441</v>
      </c>
    </row>
    <row r="9763" spans="1:2" x14ac:dyDescent="0.25">
      <c r="A9763" s="62">
        <v>42291612</v>
      </c>
      <c r="B9763" s="63" t="s">
        <v>11892</v>
      </c>
    </row>
    <row r="9764" spans="1:2" x14ac:dyDescent="0.25">
      <c r="A9764" s="62">
        <v>42291613</v>
      </c>
      <c r="B9764" s="63" t="s">
        <v>8067</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7711</v>
      </c>
    </row>
    <row r="9769" spans="1:2" x14ac:dyDescent="0.25">
      <c r="A9769" s="62">
        <v>42291619</v>
      </c>
      <c r="B9769" s="63" t="s">
        <v>4216</v>
      </c>
    </row>
    <row r="9770" spans="1:2" x14ac:dyDescent="0.25">
      <c r="A9770" s="62">
        <v>42291620</v>
      </c>
      <c r="B9770" s="63" t="s">
        <v>14618</v>
      </c>
    </row>
    <row r="9771" spans="1:2" x14ac:dyDescent="0.25">
      <c r="A9771" s="62">
        <v>42291621</v>
      </c>
      <c r="B9771" s="63" t="s">
        <v>13911</v>
      </c>
    </row>
    <row r="9772" spans="1:2" x14ac:dyDescent="0.25">
      <c r="A9772" s="62">
        <v>42291622</v>
      </c>
      <c r="B9772" s="63" t="s">
        <v>17766</v>
      </c>
    </row>
    <row r="9773" spans="1:2" x14ac:dyDescent="0.25">
      <c r="A9773" s="62">
        <v>42291623</v>
      </c>
      <c r="B9773" s="63" t="s">
        <v>10581</v>
      </c>
    </row>
    <row r="9774" spans="1:2" x14ac:dyDescent="0.25">
      <c r="A9774" s="62">
        <v>42291624</v>
      </c>
      <c r="B9774" s="63" t="s">
        <v>668</v>
      </c>
    </row>
    <row r="9775" spans="1:2" x14ac:dyDescent="0.25">
      <c r="A9775" s="62">
        <v>42291625</v>
      </c>
      <c r="B9775" s="63" t="s">
        <v>6048</v>
      </c>
    </row>
    <row r="9776" spans="1:2" x14ac:dyDescent="0.25">
      <c r="A9776" s="62">
        <v>42291701</v>
      </c>
      <c r="B9776" s="63" t="s">
        <v>18802</v>
      </c>
    </row>
    <row r="9777" spans="1:2" x14ac:dyDescent="0.25">
      <c r="A9777" s="62">
        <v>42291702</v>
      </c>
      <c r="B9777" s="63" t="s">
        <v>2754</v>
      </c>
    </row>
    <row r="9778" spans="1:2" x14ac:dyDescent="0.25">
      <c r="A9778" s="62">
        <v>42291703</v>
      </c>
      <c r="B9778" s="63" t="s">
        <v>6719</v>
      </c>
    </row>
    <row r="9779" spans="1:2" x14ac:dyDescent="0.25">
      <c r="A9779" s="62">
        <v>42291704</v>
      </c>
      <c r="B9779" s="63" t="s">
        <v>9285</v>
      </c>
    </row>
    <row r="9780" spans="1:2" x14ac:dyDescent="0.25">
      <c r="A9780" s="62">
        <v>42291705</v>
      </c>
      <c r="B9780" s="63" t="s">
        <v>6058</v>
      </c>
    </row>
    <row r="9781" spans="1:2" x14ac:dyDescent="0.25">
      <c r="A9781" s="62">
        <v>42291706</v>
      </c>
      <c r="B9781" s="63" t="s">
        <v>9359</v>
      </c>
    </row>
    <row r="9782" spans="1:2" x14ac:dyDescent="0.25">
      <c r="A9782" s="62">
        <v>42291707</v>
      </c>
      <c r="B9782" s="63" t="s">
        <v>10932</v>
      </c>
    </row>
    <row r="9783" spans="1:2" x14ac:dyDescent="0.25">
      <c r="A9783" s="62">
        <v>42291708</v>
      </c>
      <c r="B9783" s="63" t="s">
        <v>15822</v>
      </c>
    </row>
    <row r="9784" spans="1:2" x14ac:dyDescent="0.25">
      <c r="A9784" s="62">
        <v>42291709</v>
      </c>
      <c r="B9784" s="63" t="s">
        <v>13774</v>
      </c>
    </row>
    <row r="9785" spans="1:2" x14ac:dyDescent="0.25">
      <c r="A9785" s="62">
        <v>42291801</v>
      </c>
      <c r="B9785" s="63" t="s">
        <v>10328</v>
      </c>
    </row>
    <row r="9786" spans="1:2" x14ac:dyDescent="0.25">
      <c r="A9786" s="62">
        <v>42291802</v>
      </c>
      <c r="B9786" s="63" t="s">
        <v>11593</v>
      </c>
    </row>
    <row r="9787" spans="1:2" x14ac:dyDescent="0.25">
      <c r="A9787" s="62">
        <v>42291803</v>
      </c>
      <c r="B9787" s="63" t="s">
        <v>14459</v>
      </c>
    </row>
    <row r="9788" spans="1:2" x14ac:dyDescent="0.25">
      <c r="A9788" s="62">
        <v>42291901</v>
      </c>
      <c r="B9788" s="63" t="s">
        <v>1212</v>
      </c>
    </row>
    <row r="9789" spans="1:2" x14ac:dyDescent="0.25">
      <c r="A9789" s="62">
        <v>42291902</v>
      </c>
      <c r="B9789" s="63" t="s">
        <v>5942</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11984</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10987</v>
      </c>
    </row>
    <row r="9804" spans="1:2" x14ac:dyDescent="0.25">
      <c r="A9804" s="62">
        <v>42292401</v>
      </c>
      <c r="B9804" s="63" t="s">
        <v>14437</v>
      </c>
    </row>
    <row r="9805" spans="1:2" x14ac:dyDescent="0.25">
      <c r="A9805" s="62">
        <v>42292402</v>
      </c>
      <c r="B9805" s="63" t="s">
        <v>3375</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8639</v>
      </c>
    </row>
    <row r="9810" spans="1:2" x14ac:dyDescent="0.25">
      <c r="A9810" s="62">
        <v>42292504</v>
      </c>
      <c r="B9810" s="63" t="s">
        <v>10920</v>
      </c>
    </row>
    <row r="9811" spans="1:2" x14ac:dyDescent="0.25">
      <c r="A9811" s="62">
        <v>42292505</v>
      </c>
      <c r="B9811" s="63" t="s">
        <v>11440</v>
      </c>
    </row>
    <row r="9812" spans="1:2" x14ac:dyDescent="0.25">
      <c r="A9812" s="62">
        <v>42292601</v>
      </c>
      <c r="B9812" s="63" t="s">
        <v>6807</v>
      </c>
    </row>
    <row r="9813" spans="1:2" x14ac:dyDescent="0.25">
      <c r="A9813" s="62">
        <v>42292602</v>
      </c>
      <c r="B9813" s="63" t="s">
        <v>17646</v>
      </c>
    </row>
    <row r="9814" spans="1:2" x14ac:dyDescent="0.25">
      <c r="A9814" s="62">
        <v>42292603</v>
      </c>
      <c r="B9814" s="63" t="s">
        <v>15156</v>
      </c>
    </row>
    <row r="9815" spans="1:2" x14ac:dyDescent="0.25">
      <c r="A9815" s="62">
        <v>42292701</v>
      </c>
      <c r="B9815" s="63" t="s">
        <v>10879</v>
      </c>
    </row>
    <row r="9816" spans="1:2" x14ac:dyDescent="0.25">
      <c r="A9816" s="62">
        <v>42292702</v>
      </c>
      <c r="B9816" s="63" t="s">
        <v>18769</v>
      </c>
    </row>
    <row r="9817" spans="1:2" x14ac:dyDescent="0.25">
      <c r="A9817" s="62">
        <v>42292703</v>
      </c>
      <c r="B9817" s="63" t="s">
        <v>11504</v>
      </c>
    </row>
    <row r="9818" spans="1:2" x14ac:dyDescent="0.25">
      <c r="A9818" s="62">
        <v>42292704</v>
      </c>
      <c r="B9818" s="63" t="s">
        <v>12890</v>
      </c>
    </row>
    <row r="9819" spans="1:2" x14ac:dyDescent="0.25">
      <c r="A9819" s="62">
        <v>42292801</v>
      </c>
      <c r="B9819" s="63" t="s">
        <v>17750</v>
      </c>
    </row>
    <row r="9820" spans="1:2" x14ac:dyDescent="0.25">
      <c r="A9820" s="62">
        <v>42292802</v>
      </c>
      <c r="B9820" s="63" t="s">
        <v>769</v>
      </c>
    </row>
    <row r="9821" spans="1:2" x14ac:dyDescent="0.25">
      <c r="A9821" s="62">
        <v>42292901</v>
      </c>
      <c r="B9821" s="63" t="s">
        <v>7250</v>
      </c>
    </row>
    <row r="9822" spans="1:2" x14ac:dyDescent="0.25">
      <c r="A9822" s="62">
        <v>42292902</v>
      </c>
      <c r="B9822" s="63" t="s">
        <v>12394</v>
      </c>
    </row>
    <row r="9823" spans="1:2" x14ac:dyDescent="0.25">
      <c r="A9823" s="62">
        <v>42292903</v>
      </c>
      <c r="B9823" s="63" t="s">
        <v>10593</v>
      </c>
    </row>
    <row r="9824" spans="1:2" x14ac:dyDescent="0.25">
      <c r="A9824" s="62">
        <v>42292904</v>
      </c>
      <c r="B9824" s="63" t="s">
        <v>18691</v>
      </c>
    </row>
    <row r="9825" spans="1:2" x14ac:dyDescent="0.25">
      <c r="A9825" s="62">
        <v>42292907</v>
      </c>
      <c r="B9825" s="63" t="s">
        <v>9612</v>
      </c>
    </row>
    <row r="9826" spans="1:2" x14ac:dyDescent="0.25">
      <c r="A9826" s="62">
        <v>42292908</v>
      </c>
      <c r="B9826" s="63" t="s">
        <v>3796</v>
      </c>
    </row>
    <row r="9827" spans="1:2" x14ac:dyDescent="0.25">
      <c r="A9827" s="62">
        <v>42293001</v>
      </c>
      <c r="B9827" s="63" t="s">
        <v>12607</v>
      </c>
    </row>
    <row r="9828" spans="1:2" x14ac:dyDescent="0.25">
      <c r="A9828" s="62">
        <v>42293002</v>
      </c>
      <c r="B9828" s="63" t="s">
        <v>11265</v>
      </c>
    </row>
    <row r="9829" spans="1:2" x14ac:dyDescent="0.25">
      <c r="A9829" s="62">
        <v>42293003</v>
      </c>
      <c r="B9829" s="63" t="s">
        <v>2215</v>
      </c>
    </row>
    <row r="9830" spans="1:2" x14ac:dyDescent="0.25">
      <c r="A9830" s="62">
        <v>42293004</v>
      </c>
      <c r="B9830" s="63" t="s">
        <v>3482</v>
      </c>
    </row>
    <row r="9831" spans="1:2" x14ac:dyDescent="0.25">
      <c r="A9831" s="62">
        <v>42293005</v>
      </c>
      <c r="B9831" s="63" t="s">
        <v>6312</v>
      </c>
    </row>
    <row r="9832" spans="1:2" x14ac:dyDescent="0.25">
      <c r="A9832" s="62">
        <v>42293006</v>
      </c>
      <c r="B9832" s="63" t="s">
        <v>5644</v>
      </c>
    </row>
    <row r="9833" spans="1:2" x14ac:dyDescent="0.25">
      <c r="A9833" s="62">
        <v>42293101</v>
      </c>
      <c r="B9833" s="63" t="s">
        <v>10922</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11996</v>
      </c>
    </row>
    <row r="9838" spans="1:2" x14ac:dyDescent="0.25">
      <c r="A9838" s="62">
        <v>42293106</v>
      </c>
      <c r="B9838" s="63" t="s">
        <v>18509</v>
      </c>
    </row>
    <row r="9839" spans="1:2" x14ac:dyDescent="0.25">
      <c r="A9839" s="62">
        <v>42293107</v>
      </c>
      <c r="B9839" s="63" t="s">
        <v>6237</v>
      </c>
    </row>
    <row r="9840" spans="1:2" x14ac:dyDescent="0.25">
      <c r="A9840" s="62">
        <v>42293108</v>
      </c>
      <c r="B9840" s="63" t="s">
        <v>6958</v>
      </c>
    </row>
    <row r="9841" spans="1:2" x14ac:dyDescent="0.25">
      <c r="A9841" s="62">
        <v>42293109</v>
      </c>
      <c r="B9841" s="63" t="s">
        <v>5573</v>
      </c>
    </row>
    <row r="9842" spans="1:2" x14ac:dyDescent="0.25">
      <c r="A9842" s="62">
        <v>42293110</v>
      </c>
      <c r="B9842" s="63" t="s">
        <v>9697</v>
      </c>
    </row>
    <row r="9843" spans="1:2" x14ac:dyDescent="0.25">
      <c r="A9843" s="62">
        <v>42293111</v>
      </c>
      <c r="B9843" s="63" t="s">
        <v>2129</v>
      </c>
    </row>
    <row r="9844" spans="1:2" x14ac:dyDescent="0.25">
      <c r="A9844" s="62">
        <v>42293112</v>
      </c>
      <c r="B9844" s="63" t="s">
        <v>4598</v>
      </c>
    </row>
    <row r="9845" spans="1:2" x14ac:dyDescent="0.25">
      <c r="A9845" s="62">
        <v>42293113</v>
      </c>
      <c r="B9845" s="63" t="s">
        <v>6446</v>
      </c>
    </row>
    <row r="9846" spans="1:2" x14ac:dyDescent="0.25">
      <c r="A9846" s="62">
        <v>42293114</v>
      </c>
      <c r="B9846" s="63" t="s">
        <v>11675</v>
      </c>
    </row>
    <row r="9847" spans="1:2" x14ac:dyDescent="0.25">
      <c r="A9847" s="62">
        <v>42293115</v>
      </c>
      <c r="B9847" s="63" t="s">
        <v>3628</v>
      </c>
    </row>
    <row r="9848" spans="1:2" x14ac:dyDescent="0.25">
      <c r="A9848" s="62">
        <v>42293116</v>
      </c>
      <c r="B9848" s="63" t="s">
        <v>11581</v>
      </c>
    </row>
    <row r="9849" spans="1:2" x14ac:dyDescent="0.25">
      <c r="A9849" s="62">
        <v>42293117</v>
      </c>
      <c r="B9849" s="63" t="s">
        <v>12794</v>
      </c>
    </row>
    <row r="9850" spans="1:2" x14ac:dyDescent="0.25">
      <c r="A9850" s="62">
        <v>42293118</v>
      </c>
      <c r="B9850" s="63" t="s">
        <v>17788</v>
      </c>
    </row>
    <row r="9851" spans="1:2" x14ac:dyDescent="0.25">
      <c r="A9851" s="62">
        <v>42293119</v>
      </c>
      <c r="B9851" s="63" t="s">
        <v>4873</v>
      </c>
    </row>
    <row r="9852" spans="1:2" x14ac:dyDescent="0.25">
      <c r="A9852" s="62">
        <v>42293120</v>
      </c>
      <c r="B9852" s="63" t="s">
        <v>12128</v>
      </c>
    </row>
    <row r="9853" spans="1:2" x14ac:dyDescent="0.25">
      <c r="A9853" s="62">
        <v>42293121</v>
      </c>
      <c r="B9853" s="63" t="s">
        <v>2207</v>
      </c>
    </row>
    <row r="9854" spans="1:2" x14ac:dyDescent="0.25">
      <c r="A9854" s="62">
        <v>42293122</v>
      </c>
      <c r="B9854" s="63" t="s">
        <v>8789</v>
      </c>
    </row>
    <row r="9855" spans="1:2" x14ac:dyDescent="0.25">
      <c r="A9855" s="62">
        <v>42293123</v>
      </c>
      <c r="B9855" s="63" t="s">
        <v>13543</v>
      </c>
    </row>
    <row r="9856" spans="1:2" x14ac:dyDescent="0.25">
      <c r="A9856" s="62">
        <v>42293124</v>
      </c>
      <c r="B9856" s="63" t="s">
        <v>15446</v>
      </c>
    </row>
    <row r="9857" spans="1:2" x14ac:dyDescent="0.25">
      <c r="A9857" s="62">
        <v>42293125</v>
      </c>
      <c r="B9857" s="63" t="s">
        <v>9525</v>
      </c>
    </row>
    <row r="9858" spans="1:2" x14ac:dyDescent="0.25">
      <c r="A9858" s="62">
        <v>42293126</v>
      </c>
      <c r="B9858" s="63" t="s">
        <v>3954</v>
      </c>
    </row>
    <row r="9859" spans="1:2" x14ac:dyDescent="0.25">
      <c r="A9859" s="62">
        <v>42293127</v>
      </c>
      <c r="B9859" s="63" t="s">
        <v>9526</v>
      </c>
    </row>
    <row r="9860" spans="1:2" x14ac:dyDescent="0.25">
      <c r="A9860" s="62">
        <v>42293128</v>
      </c>
      <c r="B9860" s="63" t="s">
        <v>10524</v>
      </c>
    </row>
    <row r="9861" spans="1:2" x14ac:dyDescent="0.25">
      <c r="A9861" s="62">
        <v>42293129</v>
      </c>
      <c r="B9861" s="63" t="s">
        <v>16257</v>
      </c>
    </row>
    <row r="9862" spans="1:2" x14ac:dyDescent="0.25">
      <c r="A9862" s="62">
        <v>42293130</v>
      </c>
      <c r="B9862" s="63" t="s">
        <v>6842</v>
      </c>
    </row>
    <row r="9863" spans="1:2" x14ac:dyDescent="0.25">
      <c r="A9863" s="62">
        <v>42293131</v>
      </c>
      <c r="B9863" s="63" t="s">
        <v>10781</v>
      </c>
    </row>
    <row r="9864" spans="1:2" x14ac:dyDescent="0.25">
      <c r="A9864" s="62">
        <v>42293132</v>
      </c>
      <c r="B9864" s="63" t="s">
        <v>5865</v>
      </c>
    </row>
    <row r="9865" spans="1:2" x14ac:dyDescent="0.25">
      <c r="A9865" s="62">
        <v>42293133</v>
      </c>
      <c r="B9865" s="63" t="s">
        <v>4734</v>
      </c>
    </row>
    <row r="9866" spans="1:2" x14ac:dyDescent="0.25">
      <c r="A9866" s="62">
        <v>42293134</v>
      </c>
      <c r="B9866" s="63" t="s">
        <v>7272</v>
      </c>
    </row>
    <row r="9867" spans="1:2" x14ac:dyDescent="0.25">
      <c r="A9867" s="62">
        <v>42293135</v>
      </c>
      <c r="B9867" s="63" t="s">
        <v>15085</v>
      </c>
    </row>
    <row r="9868" spans="1:2" x14ac:dyDescent="0.25">
      <c r="A9868" s="62">
        <v>42293136</v>
      </c>
      <c r="B9868" s="63" t="s">
        <v>6959</v>
      </c>
    </row>
    <row r="9869" spans="1:2" x14ac:dyDescent="0.25">
      <c r="A9869" s="62">
        <v>42293137</v>
      </c>
      <c r="B9869" s="63" t="s">
        <v>11193</v>
      </c>
    </row>
    <row r="9870" spans="1:2" x14ac:dyDescent="0.25">
      <c r="A9870" s="62">
        <v>42293138</v>
      </c>
      <c r="B9870" s="63" t="s">
        <v>14769</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11168</v>
      </c>
    </row>
    <row r="9876" spans="1:2" x14ac:dyDescent="0.25">
      <c r="A9876" s="62">
        <v>42293304</v>
      </c>
      <c r="B9876" s="63" t="s">
        <v>11845</v>
      </c>
    </row>
    <row r="9877" spans="1:2" x14ac:dyDescent="0.25">
      <c r="A9877" s="62">
        <v>42293401</v>
      </c>
      <c r="B9877" s="63" t="s">
        <v>8442</v>
      </c>
    </row>
    <row r="9878" spans="1:2" x14ac:dyDescent="0.25">
      <c r="A9878" s="62">
        <v>42293403</v>
      </c>
      <c r="B9878" s="63" t="s">
        <v>16207</v>
      </c>
    </row>
    <row r="9879" spans="1:2" x14ac:dyDescent="0.25">
      <c r="A9879" s="62">
        <v>42293404</v>
      </c>
      <c r="B9879" s="63" t="s">
        <v>10979</v>
      </c>
    </row>
    <row r="9880" spans="1:2" x14ac:dyDescent="0.25">
      <c r="A9880" s="62">
        <v>42293405</v>
      </c>
      <c r="B9880" s="63" t="s">
        <v>9997</v>
      </c>
    </row>
    <row r="9881" spans="1:2" x14ac:dyDescent="0.25">
      <c r="A9881" s="62">
        <v>42293406</v>
      </c>
      <c r="B9881" s="63" t="s">
        <v>9139</v>
      </c>
    </row>
    <row r="9882" spans="1:2" x14ac:dyDescent="0.25">
      <c r="A9882" s="62">
        <v>42293407</v>
      </c>
      <c r="B9882" s="63" t="s">
        <v>12355</v>
      </c>
    </row>
    <row r="9883" spans="1:2" x14ac:dyDescent="0.25">
      <c r="A9883" s="62">
        <v>42293501</v>
      </c>
      <c r="B9883" s="63" t="s">
        <v>4061</v>
      </c>
    </row>
    <row r="9884" spans="1:2" x14ac:dyDescent="0.25">
      <c r="A9884" s="62">
        <v>42293502</v>
      </c>
      <c r="B9884" s="63" t="s">
        <v>8676</v>
      </c>
    </row>
    <row r="9885" spans="1:2" x14ac:dyDescent="0.25">
      <c r="A9885" s="62">
        <v>42293503</v>
      </c>
      <c r="B9885" s="63" t="s">
        <v>12816</v>
      </c>
    </row>
    <row r="9886" spans="1:2" x14ac:dyDescent="0.25">
      <c r="A9886" s="62">
        <v>42293504</v>
      </c>
      <c r="B9886" s="63" t="s">
        <v>14131</v>
      </c>
    </row>
    <row r="9887" spans="1:2" x14ac:dyDescent="0.25">
      <c r="A9887" s="62">
        <v>42293505</v>
      </c>
      <c r="B9887" s="63" t="s">
        <v>17186</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9041</v>
      </c>
    </row>
    <row r="9892" spans="1:2" x14ac:dyDescent="0.25">
      <c r="A9892" s="62">
        <v>42293601</v>
      </c>
      <c r="B9892" s="63" t="s">
        <v>8586</v>
      </c>
    </row>
    <row r="9893" spans="1:2" x14ac:dyDescent="0.25">
      <c r="A9893" s="62">
        <v>42293602</v>
      </c>
      <c r="B9893" s="63" t="s">
        <v>16998</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3936</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9630</v>
      </c>
    </row>
    <row r="9906" spans="1:2" x14ac:dyDescent="0.25">
      <c r="A9906" s="62">
        <v>42294003</v>
      </c>
      <c r="B9906" s="63" t="s">
        <v>10604</v>
      </c>
    </row>
    <row r="9907" spans="1:2" x14ac:dyDescent="0.25">
      <c r="A9907" s="62">
        <v>42294101</v>
      </c>
      <c r="B9907" s="63" t="s">
        <v>6281</v>
      </c>
    </row>
    <row r="9908" spans="1:2" x14ac:dyDescent="0.25">
      <c r="A9908" s="62">
        <v>42294102</v>
      </c>
      <c r="B9908" s="63" t="s">
        <v>11861</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11786</v>
      </c>
    </row>
    <row r="9916" spans="1:2" x14ac:dyDescent="0.25">
      <c r="A9916" s="62">
        <v>42294207</v>
      </c>
      <c r="B9916" s="63" t="s">
        <v>16292</v>
      </c>
    </row>
    <row r="9917" spans="1:2" x14ac:dyDescent="0.25">
      <c r="A9917" s="62">
        <v>42294208</v>
      </c>
      <c r="B9917" s="63" t="s">
        <v>16689</v>
      </c>
    </row>
    <row r="9918" spans="1:2" x14ac:dyDescent="0.25">
      <c r="A9918" s="62">
        <v>42294209</v>
      </c>
      <c r="B9918" s="63" t="s">
        <v>10366</v>
      </c>
    </row>
    <row r="9919" spans="1:2" x14ac:dyDescent="0.25">
      <c r="A9919" s="62">
        <v>42294210</v>
      </c>
      <c r="B9919" s="63" t="s">
        <v>17428</v>
      </c>
    </row>
    <row r="9920" spans="1:2" x14ac:dyDescent="0.25">
      <c r="A9920" s="62">
        <v>42294211</v>
      </c>
      <c r="B9920" s="63" t="s">
        <v>3365</v>
      </c>
    </row>
    <row r="9921" spans="1:2" x14ac:dyDescent="0.25">
      <c r="A9921" s="62">
        <v>42294212</v>
      </c>
      <c r="B9921" s="63" t="s">
        <v>13569</v>
      </c>
    </row>
    <row r="9922" spans="1:2" x14ac:dyDescent="0.25">
      <c r="A9922" s="62">
        <v>42294213</v>
      </c>
      <c r="B9922" s="63" t="s">
        <v>13447</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14869</v>
      </c>
    </row>
    <row r="9927" spans="1:2" x14ac:dyDescent="0.25">
      <c r="A9927" s="62">
        <v>42294218</v>
      </c>
      <c r="B9927" s="63" t="s">
        <v>18046</v>
      </c>
    </row>
    <row r="9928" spans="1:2" x14ac:dyDescent="0.25">
      <c r="A9928" s="62">
        <v>42294219</v>
      </c>
      <c r="B9928" s="63" t="s">
        <v>8362</v>
      </c>
    </row>
    <row r="9929" spans="1:2" x14ac:dyDescent="0.25">
      <c r="A9929" s="62">
        <v>42294220</v>
      </c>
      <c r="B9929" s="63" t="s">
        <v>5781</v>
      </c>
    </row>
    <row r="9930" spans="1:2" x14ac:dyDescent="0.25">
      <c r="A9930" s="62">
        <v>42294301</v>
      </c>
      <c r="B9930" s="63" t="s">
        <v>11703</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7295</v>
      </c>
    </row>
    <row r="9937" spans="1:2" x14ac:dyDescent="0.25">
      <c r="A9937" s="62">
        <v>42294402</v>
      </c>
      <c r="B9937" s="63" t="s">
        <v>13183</v>
      </c>
    </row>
    <row r="9938" spans="1:2" x14ac:dyDescent="0.25">
      <c r="A9938" s="62">
        <v>42294501</v>
      </c>
      <c r="B9938" s="63" t="s">
        <v>6122</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12826</v>
      </c>
    </row>
    <row r="9943" spans="1:2" x14ac:dyDescent="0.25">
      <c r="A9943" s="62">
        <v>42294506</v>
      </c>
      <c r="B9943" s="63" t="s">
        <v>452</v>
      </c>
    </row>
    <row r="9944" spans="1:2" x14ac:dyDescent="0.25">
      <c r="A9944" s="62">
        <v>42294507</v>
      </c>
      <c r="B9944" s="63" t="s">
        <v>18014</v>
      </c>
    </row>
    <row r="9945" spans="1:2" x14ac:dyDescent="0.25">
      <c r="A9945" s="62">
        <v>42294508</v>
      </c>
      <c r="B9945" s="63" t="s">
        <v>13223</v>
      </c>
    </row>
    <row r="9946" spans="1:2" x14ac:dyDescent="0.25">
      <c r="A9946" s="62">
        <v>42294509</v>
      </c>
      <c r="B9946" s="63" t="s">
        <v>4898</v>
      </c>
    </row>
    <row r="9947" spans="1:2" x14ac:dyDescent="0.25">
      <c r="A9947" s="62">
        <v>42294510</v>
      </c>
      <c r="B9947" s="63" t="s">
        <v>8450</v>
      </c>
    </row>
    <row r="9948" spans="1:2" x14ac:dyDescent="0.25">
      <c r="A9948" s="62">
        <v>42294511</v>
      </c>
      <c r="B9948" s="63" t="s">
        <v>15562</v>
      </c>
    </row>
    <row r="9949" spans="1:2" x14ac:dyDescent="0.25">
      <c r="A9949" s="62">
        <v>42294512</v>
      </c>
      <c r="B9949" s="63" t="s">
        <v>4336</v>
      </c>
    </row>
    <row r="9950" spans="1:2" x14ac:dyDescent="0.25">
      <c r="A9950" s="62">
        <v>42294513</v>
      </c>
      <c r="B9950" s="63" t="s">
        <v>12185</v>
      </c>
    </row>
    <row r="9951" spans="1:2" x14ac:dyDescent="0.25">
      <c r="A9951" s="62">
        <v>42294514</v>
      </c>
      <c r="B9951" s="63" t="s">
        <v>11760</v>
      </c>
    </row>
    <row r="9952" spans="1:2" x14ac:dyDescent="0.25">
      <c r="A9952" s="62">
        <v>42294515</v>
      </c>
      <c r="B9952" s="63" t="s">
        <v>11555</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9796</v>
      </c>
    </row>
    <row r="9958" spans="1:2" x14ac:dyDescent="0.25">
      <c r="A9958" s="62">
        <v>42294521</v>
      </c>
      <c r="B9958" s="63" t="s">
        <v>8308</v>
      </c>
    </row>
    <row r="9959" spans="1:2" x14ac:dyDescent="0.25">
      <c r="A9959" s="62">
        <v>42294522</v>
      </c>
      <c r="B9959" s="63" t="s">
        <v>16252</v>
      </c>
    </row>
    <row r="9960" spans="1:2" x14ac:dyDescent="0.25">
      <c r="A9960" s="62">
        <v>42294523</v>
      </c>
      <c r="B9960" s="63" t="s">
        <v>9895</v>
      </c>
    </row>
    <row r="9961" spans="1:2" x14ac:dyDescent="0.25">
      <c r="A9961" s="62">
        <v>42294524</v>
      </c>
      <c r="B9961" s="63" t="s">
        <v>10221</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9973</v>
      </c>
    </row>
    <row r="9966" spans="1:2" x14ac:dyDescent="0.25">
      <c r="A9966" s="62">
        <v>42294603</v>
      </c>
      <c r="B9966" s="63" t="s">
        <v>9546</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16392</v>
      </c>
    </row>
    <row r="9972" spans="1:2" x14ac:dyDescent="0.25">
      <c r="A9972" s="62">
        <v>42294702</v>
      </c>
      <c r="B9972" s="63" t="s">
        <v>11560</v>
      </c>
    </row>
    <row r="9973" spans="1:2" x14ac:dyDescent="0.25">
      <c r="A9973" s="62">
        <v>42294703</v>
      </c>
      <c r="B9973" s="63" t="s">
        <v>10976</v>
      </c>
    </row>
    <row r="9974" spans="1:2" x14ac:dyDescent="0.25">
      <c r="A9974" s="62">
        <v>42294704</v>
      </c>
      <c r="B9974" s="63" t="s">
        <v>2391</v>
      </c>
    </row>
    <row r="9975" spans="1:2" x14ac:dyDescent="0.25">
      <c r="A9975" s="62">
        <v>42294705</v>
      </c>
      <c r="B9975" s="63" t="s">
        <v>13378</v>
      </c>
    </row>
    <row r="9976" spans="1:2" x14ac:dyDescent="0.25">
      <c r="A9976" s="62">
        <v>42294706</v>
      </c>
      <c r="B9976" s="63" t="s">
        <v>4470</v>
      </c>
    </row>
    <row r="9977" spans="1:2" x14ac:dyDescent="0.25">
      <c r="A9977" s="62">
        <v>42294707</v>
      </c>
      <c r="B9977" s="63" t="s">
        <v>13881</v>
      </c>
    </row>
    <row r="9978" spans="1:2" x14ac:dyDescent="0.25">
      <c r="A9978" s="62">
        <v>42294708</v>
      </c>
      <c r="B9978" s="63" t="s">
        <v>15313</v>
      </c>
    </row>
    <row r="9979" spans="1:2" x14ac:dyDescent="0.25">
      <c r="A9979" s="62">
        <v>42294709</v>
      </c>
      <c r="B9979" s="63" t="s">
        <v>18510</v>
      </c>
    </row>
    <row r="9980" spans="1:2" x14ac:dyDescent="0.25">
      <c r="A9980" s="62">
        <v>42294710</v>
      </c>
      <c r="B9980" s="63" t="s">
        <v>6845</v>
      </c>
    </row>
    <row r="9981" spans="1:2" x14ac:dyDescent="0.25">
      <c r="A9981" s="62">
        <v>42294711</v>
      </c>
      <c r="B9981" s="63" t="s">
        <v>16348</v>
      </c>
    </row>
    <row r="9982" spans="1:2" x14ac:dyDescent="0.25">
      <c r="A9982" s="62">
        <v>42294712</v>
      </c>
      <c r="B9982" s="63" t="s">
        <v>4927</v>
      </c>
    </row>
    <row r="9983" spans="1:2" x14ac:dyDescent="0.25">
      <c r="A9983" s="62">
        <v>42294713</v>
      </c>
      <c r="B9983" s="63" t="s">
        <v>7021</v>
      </c>
    </row>
    <row r="9984" spans="1:2" x14ac:dyDescent="0.25">
      <c r="A9984" s="62">
        <v>42294714</v>
      </c>
      <c r="B9984" s="63" t="s">
        <v>10713</v>
      </c>
    </row>
    <row r="9985" spans="1:2" x14ac:dyDescent="0.25">
      <c r="A9985" s="62">
        <v>42294715</v>
      </c>
      <c r="B9985" s="63" t="s">
        <v>15881</v>
      </c>
    </row>
    <row r="9986" spans="1:2" x14ac:dyDescent="0.25">
      <c r="A9986" s="62">
        <v>42294716</v>
      </c>
      <c r="B9986" s="63" t="s">
        <v>14335</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10851</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17617</v>
      </c>
    </row>
    <row r="9996" spans="1:2" x14ac:dyDescent="0.25">
      <c r="A9996" s="62">
        <v>42294804</v>
      </c>
      <c r="B9996" s="63" t="s">
        <v>15249</v>
      </c>
    </row>
    <row r="9997" spans="1:2" x14ac:dyDescent="0.25">
      <c r="A9997" s="62">
        <v>42294805</v>
      </c>
      <c r="B9997" s="63" t="s">
        <v>8989</v>
      </c>
    </row>
    <row r="9998" spans="1:2" x14ac:dyDescent="0.25">
      <c r="A9998" s="62">
        <v>42294806</v>
      </c>
      <c r="B9998" s="63" t="s">
        <v>7802</v>
      </c>
    </row>
    <row r="9999" spans="1:2" x14ac:dyDescent="0.25">
      <c r="A9999" s="62">
        <v>42294807</v>
      </c>
      <c r="B9999" s="63" t="s">
        <v>4579</v>
      </c>
    </row>
    <row r="10000" spans="1:2" x14ac:dyDescent="0.25">
      <c r="A10000" s="62">
        <v>42294808</v>
      </c>
      <c r="B10000" s="63" t="s">
        <v>9076</v>
      </c>
    </row>
    <row r="10001" spans="1:2" x14ac:dyDescent="0.25">
      <c r="A10001" s="62">
        <v>42294901</v>
      </c>
      <c r="B10001" s="63" t="s">
        <v>12495</v>
      </c>
    </row>
    <row r="10002" spans="1:2" x14ac:dyDescent="0.25">
      <c r="A10002" s="62">
        <v>42294902</v>
      </c>
      <c r="B10002" s="63" t="s">
        <v>8424</v>
      </c>
    </row>
    <row r="10003" spans="1:2" x14ac:dyDescent="0.25">
      <c r="A10003" s="62">
        <v>42294903</v>
      </c>
      <c r="B10003" s="63" t="s">
        <v>3653</v>
      </c>
    </row>
    <row r="10004" spans="1:2" x14ac:dyDescent="0.25">
      <c r="A10004" s="62">
        <v>42294904</v>
      </c>
      <c r="B10004" s="63" t="s">
        <v>6341</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13516</v>
      </c>
    </row>
    <row r="10010" spans="1:2" x14ac:dyDescent="0.25">
      <c r="A10010" s="62">
        <v>42294910</v>
      </c>
      <c r="B10010" s="63" t="s">
        <v>11235</v>
      </c>
    </row>
    <row r="10011" spans="1:2" x14ac:dyDescent="0.25">
      <c r="A10011" s="62">
        <v>42294911</v>
      </c>
      <c r="B10011" s="63" t="s">
        <v>3626</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11293</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14225</v>
      </c>
    </row>
    <row r="10022" spans="1:2" x14ac:dyDescent="0.25">
      <c r="A10022" s="62">
        <v>42294922</v>
      </c>
      <c r="B10022" s="63" t="s">
        <v>8660</v>
      </c>
    </row>
    <row r="10023" spans="1:2" x14ac:dyDescent="0.25">
      <c r="A10023" s="62">
        <v>42294923</v>
      </c>
      <c r="B10023" s="63" t="s">
        <v>14238</v>
      </c>
    </row>
    <row r="10024" spans="1:2" x14ac:dyDescent="0.25">
      <c r="A10024" s="62">
        <v>42294924</v>
      </c>
      <c r="B10024" s="63" t="s">
        <v>9798</v>
      </c>
    </row>
    <row r="10025" spans="1:2" x14ac:dyDescent="0.25">
      <c r="A10025" s="62">
        <v>42294925</v>
      </c>
      <c r="B10025" s="63" t="s">
        <v>10889</v>
      </c>
    </row>
    <row r="10026" spans="1:2" x14ac:dyDescent="0.25">
      <c r="A10026" s="62">
        <v>42294926</v>
      </c>
      <c r="B10026" s="63" t="s">
        <v>13996</v>
      </c>
    </row>
    <row r="10027" spans="1:2" x14ac:dyDescent="0.25">
      <c r="A10027" s="62">
        <v>42294927</v>
      </c>
      <c r="B10027" s="63" t="s">
        <v>10914</v>
      </c>
    </row>
    <row r="10028" spans="1:2" x14ac:dyDescent="0.25">
      <c r="A10028" s="62">
        <v>42294928</v>
      </c>
      <c r="B10028" s="63" t="s">
        <v>9943</v>
      </c>
    </row>
    <row r="10029" spans="1:2" x14ac:dyDescent="0.25">
      <c r="A10029" s="62">
        <v>42294929</v>
      </c>
      <c r="B10029" s="63" t="s">
        <v>6726</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11917</v>
      </c>
    </row>
    <row r="10033" spans="1:2" x14ac:dyDescent="0.25">
      <c r="A10033" s="62">
        <v>42294933</v>
      </c>
      <c r="B10033" s="63" t="s">
        <v>9320</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9329</v>
      </c>
    </row>
    <row r="10039" spans="1:2" x14ac:dyDescent="0.25">
      <c r="A10039" s="62">
        <v>42294939</v>
      </c>
      <c r="B10039" s="63" t="s">
        <v>12784</v>
      </c>
    </row>
    <row r="10040" spans="1:2" x14ac:dyDescent="0.25">
      <c r="A10040" s="62">
        <v>42294940</v>
      </c>
      <c r="B10040" s="63" t="s">
        <v>15337</v>
      </c>
    </row>
    <row r="10041" spans="1:2" x14ac:dyDescent="0.25">
      <c r="A10041" s="62">
        <v>42294941</v>
      </c>
      <c r="B10041" s="63" t="s">
        <v>7764</v>
      </c>
    </row>
    <row r="10042" spans="1:2" x14ac:dyDescent="0.25">
      <c r="A10042" s="62">
        <v>42294942</v>
      </c>
      <c r="B10042" s="63" t="s">
        <v>15084</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10852</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11322</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10451</v>
      </c>
    </row>
    <row r="10056" spans="1:2" x14ac:dyDescent="0.25">
      <c r="A10056" s="62">
        <v>42294956</v>
      </c>
      <c r="B10056" s="63" t="s">
        <v>9314</v>
      </c>
    </row>
    <row r="10057" spans="1:2" x14ac:dyDescent="0.25">
      <c r="A10057" s="62">
        <v>42295001</v>
      </c>
      <c r="B10057" s="63" t="s">
        <v>12293</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11616</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16593</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12214</v>
      </c>
    </row>
    <row r="10072" spans="1:2" x14ac:dyDescent="0.25">
      <c r="A10072" s="62">
        <v>42295101</v>
      </c>
      <c r="B10072" s="63" t="s">
        <v>15658</v>
      </c>
    </row>
    <row r="10073" spans="1:2" x14ac:dyDescent="0.25">
      <c r="A10073" s="62">
        <v>42295102</v>
      </c>
      <c r="B10073" s="63" t="s">
        <v>11313</v>
      </c>
    </row>
    <row r="10074" spans="1:2" x14ac:dyDescent="0.25">
      <c r="A10074" s="62">
        <v>42295103</v>
      </c>
      <c r="B10074" s="63" t="s">
        <v>18094</v>
      </c>
    </row>
    <row r="10075" spans="1:2" x14ac:dyDescent="0.25">
      <c r="A10075" s="62">
        <v>42295104</v>
      </c>
      <c r="B10075" s="63" t="s">
        <v>8403</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7895</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11979</v>
      </c>
    </row>
    <row r="10086" spans="1:2" x14ac:dyDescent="0.25">
      <c r="A10086" s="62">
        <v>42295115</v>
      </c>
      <c r="B10086" s="63" t="s">
        <v>11057</v>
      </c>
    </row>
    <row r="10087" spans="1:2" x14ac:dyDescent="0.25">
      <c r="A10087" s="62">
        <v>42295116</v>
      </c>
      <c r="B10087" s="63" t="s">
        <v>6753</v>
      </c>
    </row>
    <row r="10088" spans="1:2" x14ac:dyDescent="0.25">
      <c r="A10088" s="62">
        <v>42295117</v>
      </c>
      <c r="B10088" s="63" t="s">
        <v>11231</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10548</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7933</v>
      </c>
    </row>
    <row r="10096" spans="1:2" x14ac:dyDescent="0.25">
      <c r="A10096" s="62">
        <v>42295125</v>
      </c>
      <c r="B10096" s="63" t="s">
        <v>17841</v>
      </c>
    </row>
    <row r="10097" spans="1:2" x14ac:dyDescent="0.25">
      <c r="A10097" s="62">
        <v>42295126</v>
      </c>
      <c r="B10097" s="63" t="s">
        <v>8086</v>
      </c>
    </row>
    <row r="10098" spans="1:2" x14ac:dyDescent="0.25">
      <c r="A10098" s="62">
        <v>42295127</v>
      </c>
      <c r="B10098" s="63" t="s">
        <v>9025</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14871</v>
      </c>
    </row>
    <row r="10102" spans="1:2" x14ac:dyDescent="0.25">
      <c r="A10102" s="62">
        <v>42295131</v>
      </c>
      <c r="B10102" s="63" t="s">
        <v>4599</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2790</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11116</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16852</v>
      </c>
    </row>
    <row r="10120" spans="1:2" x14ac:dyDescent="0.25">
      <c r="A10120" s="62">
        <v>42295303</v>
      </c>
      <c r="B10120" s="63" t="s">
        <v>12713</v>
      </c>
    </row>
    <row r="10121" spans="1:2" x14ac:dyDescent="0.25">
      <c r="A10121" s="62">
        <v>42295304</v>
      </c>
      <c r="B10121" s="63" t="s">
        <v>5091</v>
      </c>
    </row>
    <row r="10122" spans="1:2" x14ac:dyDescent="0.25">
      <c r="A10122" s="62">
        <v>42295305</v>
      </c>
      <c r="B10122" s="63" t="s">
        <v>6280</v>
      </c>
    </row>
    <row r="10123" spans="1:2" x14ac:dyDescent="0.25">
      <c r="A10123" s="62">
        <v>42295306</v>
      </c>
      <c r="B10123" s="63" t="s">
        <v>16575</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10730</v>
      </c>
    </row>
    <row r="10127" spans="1:2" x14ac:dyDescent="0.25">
      <c r="A10127" s="62">
        <v>42295402</v>
      </c>
      <c r="B10127" s="63" t="s">
        <v>5211</v>
      </c>
    </row>
    <row r="10128" spans="1:2" x14ac:dyDescent="0.25">
      <c r="A10128" s="62">
        <v>42295403</v>
      </c>
      <c r="B10128" s="63" t="s">
        <v>16365</v>
      </c>
    </row>
    <row r="10129" spans="1:2" x14ac:dyDescent="0.25">
      <c r="A10129" s="62">
        <v>42295404</v>
      </c>
      <c r="B10129" s="63" t="s">
        <v>11690</v>
      </c>
    </row>
    <row r="10130" spans="1:2" x14ac:dyDescent="0.25">
      <c r="A10130" s="62">
        <v>42295405</v>
      </c>
      <c r="B10130" s="63" t="s">
        <v>13593</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10633</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11036</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10884</v>
      </c>
    </row>
    <row r="10143" spans="1:2" x14ac:dyDescent="0.25">
      <c r="A10143" s="62">
        <v>42295418</v>
      </c>
      <c r="B10143" s="63" t="s">
        <v>14558</v>
      </c>
    </row>
    <row r="10144" spans="1:2" x14ac:dyDescent="0.25">
      <c r="A10144" s="62">
        <v>42295419</v>
      </c>
      <c r="B10144" s="63" t="s">
        <v>3743</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11964</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10476</v>
      </c>
    </row>
    <row r="10153" spans="1:2" x14ac:dyDescent="0.25">
      <c r="A10153" s="62">
        <v>42295428</v>
      </c>
      <c r="B10153" s="63" t="s">
        <v>6550</v>
      </c>
    </row>
    <row r="10154" spans="1:2" x14ac:dyDescent="0.25">
      <c r="A10154" s="62">
        <v>42295429</v>
      </c>
      <c r="B10154" s="63" t="s">
        <v>17682</v>
      </c>
    </row>
    <row r="10155" spans="1:2" x14ac:dyDescent="0.25">
      <c r="A10155" s="62">
        <v>42295430</v>
      </c>
      <c r="B10155" s="63" t="s">
        <v>6690</v>
      </c>
    </row>
    <row r="10156" spans="1:2" x14ac:dyDescent="0.25">
      <c r="A10156" s="62">
        <v>42295431</v>
      </c>
      <c r="B10156" s="63" t="s">
        <v>16105</v>
      </c>
    </row>
    <row r="10157" spans="1:2" x14ac:dyDescent="0.25">
      <c r="A10157" s="62">
        <v>42295432</v>
      </c>
      <c r="B10157" s="63" t="s">
        <v>12839</v>
      </c>
    </row>
    <row r="10158" spans="1:2" x14ac:dyDescent="0.25">
      <c r="A10158" s="62">
        <v>42295433</v>
      </c>
      <c r="B10158" s="63" t="s">
        <v>10007</v>
      </c>
    </row>
    <row r="10159" spans="1:2" x14ac:dyDescent="0.25">
      <c r="A10159" s="62">
        <v>42295434</v>
      </c>
      <c r="B10159" s="63" t="s">
        <v>16308</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9705</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5716</v>
      </c>
    </row>
    <row r="10169" spans="1:2" x14ac:dyDescent="0.25">
      <c r="A10169" s="62">
        <v>42295450</v>
      </c>
      <c r="B10169" s="63" t="s">
        <v>3775</v>
      </c>
    </row>
    <row r="10170" spans="1:2" x14ac:dyDescent="0.25">
      <c r="A10170" s="62">
        <v>42295451</v>
      </c>
      <c r="B10170" s="63" t="s">
        <v>12619</v>
      </c>
    </row>
    <row r="10171" spans="1:2" x14ac:dyDescent="0.25">
      <c r="A10171" s="62">
        <v>42295452</v>
      </c>
      <c r="B10171" s="63" t="s">
        <v>13806</v>
      </c>
    </row>
    <row r="10172" spans="1:2" x14ac:dyDescent="0.25">
      <c r="A10172" s="62">
        <v>42295453</v>
      </c>
      <c r="B10172" s="63" t="s">
        <v>6362</v>
      </c>
    </row>
    <row r="10173" spans="1:2" x14ac:dyDescent="0.25">
      <c r="A10173" s="62">
        <v>42295454</v>
      </c>
      <c r="B10173" s="63" t="s">
        <v>9430</v>
      </c>
    </row>
    <row r="10174" spans="1:2" x14ac:dyDescent="0.25">
      <c r="A10174" s="62">
        <v>42295455</v>
      </c>
      <c r="B10174" s="63" t="s">
        <v>3715</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9152</v>
      </c>
    </row>
    <row r="10178" spans="1:2" x14ac:dyDescent="0.25">
      <c r="A10178" s="62">
        <v>42295459</v>
      </c>
      <c r="B10178" s="63" t="s">
        <v>17065</v>
      </c>
    </row>
    <row r="10179" spans="1:2" x14ac:dyDescent="0.25">
      <c r="A10179" s="62">
        <v>42295460</v>
      </c>
      <c r="B10179" s="63" t="s">
        <v>11488</v>
      </c>
    </row>
    <row r="10180" spans="1:2" x14ac:dyDescent="0.25">
      <c r="A10180" s="62">
        <v>42295461</v>
      </c>
      <c r="B10180" s="63" t="s">
        <v>4119</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6231</v>
      </c>
    </row>
    <row r="10186" spans="1:2" x14ac:dyDescent="0.25">
      <c r="A10186" s="62">
        <v>42295504</v>
      </c>
      <c r="B10186" s="63" t="s">
        <v>16091</v>
      </c>
    </row>
    <row r="10187" spans="1:2" x14ac:dyDescent="0.25">
      <c r="A10187" s="62">
        <v>42295505</v>
      </c>
      <c r="B10187" s="63" t="s">
        <v>8348</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11146</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8220</v>
      </c>
    </row>
    <row r="10195" spans="1:2" x14ac:dyDescent="0.25">
      <c r="A10195" s="62">
        <v>42295513</v>
      </c>
      <c r="B10195" s="63" t="s">
        <v>5188</v>
      </c>
    </row>
    <row r="10196" spans="1:2" x14ac:dyDescent="0.25">
      <c r="A10196" s="62">
        <v>42295514</v>
      </c>
      <c r="B10196" s="63" t="s">
        <v>12090</v>
      </c>
    </row>
    <row r="10197" spans="1:2" x14ac:dyDescent="0.25">
      <c r="A10197" s="62">
        <v>42295515</v>
      </c>
      <c r="B10197" s="63" t="s">
        <v>14439</v>
      </c>
    </row>
    <row r="10198" spans="1:2" x14ac:dyDescent="0.25">
      <c r="A10198" s="62">
        <v>42295516</v>
      </c>
      <c r="B10198" s="63" t="s">
        <v>6829</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10402</v>
      </c>
    </row>
    <row r="10202" spans="1:2" x14ac:dyDescent="0.25">
      <c r="A10202" s="62">
        <v>42301502</v>
      </c>
      <c r="B10202" s="63" t="s">
        <v>5055</v>
      </c>
    </row>
    <row r="10203" spans="1:2" x14ac:dyDescent="0.25">
      <c r="A10203" s="62">
        <v>42301503</v>
      </c>
      <c r="B10203" s="63" t="s">
        <v>14884</v>
      </c>
    </row>
    <row r="10204" spans="1:2" x14ac:dyDescent="0.25">
      <c r="A10204" s="62">
        <v>42301504</v>
      </c>
      <c r="B10204" s="63" t="s">
        <v>12590</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10626</v>
      </c>
    </row>
    <row r="10219" spans="1:2" x14ac:dyDescent="0.25">
      <c r="A10219" s="62">
        <v>42311511</v>
      </c>
      <c r="B10219" s="63" t="s">
        <v>10183</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12126</v>
      </c>
    </row>
    <row r="10233" spans="1:2" x14ac:dyDescent="0.25">
      <c r="A10233" s="62">
        <v>42311525</v>
      </c>
      <c r="B10233" s="63" t="s">
        <v>13970</v>
      </c>
    </row>
    <row r="10234" spans="1:2" x14ac:dyDescent="0.25">
      <c r="A10234" s="62">
        <v>42311526</v>
      </c>
      <c r="B10234" s="63" t="s">
        <v>17515</v>
      </c>
    </row>
    <row r="10235" spans="1:2" x14ac:dyDescent="0.25">
      <c r="A10235" s="62">
        <v>42311527</v>
      </c>
      <c r="B10235" s="63" t="s">
        <v>6832</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12189</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9125</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15457</v>
      </c>
    </row>
    <row r="10248" spans="1:2" x14ac:dyDescent="0.25">
      <c r="A10248" s="62">
        <v>42311704</v>
      </c>
      <c r="B10248" s="63" t="s">
        <v>4614</v>
      </c>
    </row>
    <row r="10249" spans="1:2" x14ac:dyDescent="0.25">
      <c r="A10249" s="62">
        <v>42311705</v>
      </c>
      <c r="B10249" s="63" t="s">
        <v>12558</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8395</v>
      </c>
    </row>
    <row r="10253" spans="1:2" x14ac:dyDescent="0.25">
      <c r="A10253" s="62">
        <v>42311902</v>
      </c>
      <c r="B10253" s="63" t="s">
        <v>14157</v>
      </c>
    </row>
    <row r="10254" spans="1:2" x14ac:dyDescent="0.25">
      <c r="A10254" s="62">
        <v>42311903</v>
      </c>
      <c r="B10254" s="63" t="s">
        <v>7777</v>
      </c>
    </row>
    <row r="10255" spans="1:2" x14ac:dyDescent="0.25">
      <c r="A10255" s="62">
        <v>42312001</v>
      </c>
      <c r="B10255" s="63" t="s">
        <v>10208</v>
      </c>
    </row>
    <row r="10256" spans="1:2" x14ac:dyDescent="0.25">
      <c r="A10256" s="62">
        <v>42312002</v>
      </c>
      <c r="B10256" s="63" t="s">
        <v>12176</v>
      </c>
    </row>
    <row r="10257" spans="1:2" x14ac:dyDescent="0.25">
      <c r="A10257" s="62">
        <v>42312003</v>
      </c>
      <c r="B10257" s="63" t="s">
        <v>16969</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10602</v>
      </c>
    </row>
    <row r="10261" spans="1:2" x14ac:dyDescent="0.25">
      <c r="A10261" s="62">
        <v>42312007</v>
      </c>
      <c r="B10261" s="63" t="s">
        <v>7512</v>
      </c>
    </row>
    <row r="10262" spans="1:2" x14ac:dyDescent="0.25">
      <c r="A10262" s="62">
        <v>42312008</v>
      </c>
      <c r="B10262" s="63" t="s">
        <v>16391</v>
      </c>
    </row>
    <row r="10263" spans="1:2" x14ac:dyDescent="0.25">
      <c r="A10263" s="62">
        <v>42312009</v>
      </c>
      <c r="B10263" s="63" t="s">
        <v>11574</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9114</v>
      </c>
    </row>
    <row r="10272" spans="1:2" x14ac:dyDescent="0.25">
      <c r="A10272" s="62">
        <v>42312105</v>
      </c>
      <c r="B10272" s="63" t="s">
        <v>16900</v>
      </c>
    </row>
    <row r="10273" spans="1:2" x14ac:dyDescent="0.25">
      <c r="A10273" s="62">
        <v>42312106</v>
      </c>
      <c r="B10273" s="63" t="s">
        <v>13784</v>
      </c>
    </row>
    <row r="10274" spans="1:2" x14ac:dyDescent="0.25">
      <c r="A10274" s="62">
        <v>42312107</v>
      </c>
      <c r="B10274" s="63" t="s">
        <v>10959</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11850</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6380</v>
      </c>
    </row>
    <row r="10285" spans="1:2" x14ac:dyDescent="0.25">
      <c r="A10285" s="62">
        <v>42312203</v>
      </c>
      <c r="B10285" s="63" t="s">
        <v>9147</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18239</v>
      </c>
    </row>
    <row r="10289" spans="1:2" x14ac:dyDescent="0.25">
      <c r="A10289" s="62">
        <v>42312207</v>
      </c>
      <c r="B10289" s="63" t="s">
        <v>12707</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10603</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5411</v>
      </c>
    </row>
    <row r="10300" spans="1:2" x14ac:dyDescent="0.25">
      <c r="A10300" s="62">
        <v>42312311</v>
      </c>
      <c r="B10300" s="63" t="s">
        <v>9383</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14203</v>
      </c>
    </row>
    <row r="10306" spans="1:2" x14ac:dyDescent="0.25">
      <c r="A10306" s="62">
        <v>42312501</v>
      </c>
      <c r="B10306" s="63" t="s">
        <v>8033</v>
      </c>
    </row>
    <row r="10307" spans="1:2" x14ac:dyDescent="0.25">
      <c r="A10307" s="62">
        <v>42312502</v>
      </c>
      <c r="B10307" s="63" t="s">
        <v>3678</v>
      </c>
    </row>
    <row r="10308" spans="1:2" x14ac:dyDescent="0.25">
      <c r="A10308" s="62">
        <v>42312503</v>
      </c>
      <c r="B10308" s="63" t="s">
        <v>8158</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17761</v>
      </c>
    </row>
    <row r="10320" spans="1:2" x14ac:dyDescent="0.25">
      <c r="A10320" s="62">
        <v>43191603</v>
      </c>
      <c r="B10320" s="63" t="s">
        <v>10894</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11054</v>
      </c>
    </row>
    <row r="10330" spans="1:2" x14ac:dyDescent="0.25">
      <c r="A10330" s="62">
        <v>43191614</v>
      </c>
      <c r="B10330" s="63" t="s">
        <v>12603</v>
      </c>
    </row>
    <row r="10331" spans="1:2" x14ac:dyDescent="0.25">
      <c r="A10331" s="62">
        <v>43191615</v>
      </c>
      <c r="B10331" s="63" t="s">
        <v>4348</v>
      </c>
    </row>
    <row r="10332" spans="1:2" x14ac:dyDescent="0.25">
      <c r="A10332" s="62">
        <v>43191616</v>
      </c>
      <c r="B10332" s="63" t="s">
        <v>11515</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17754</v>
      </c>
    </row>
    <row r="10344" spans="1:2" x14ac:dyDescent="0.25">
      <c r="A10344" s="62">
        <v>43191630</v>
      </c>
      <c r="B10344" s="63" t="s">
        <v>6085</v>
      </c>
    </row>
    <row r="10345" spans="1:2" x14ac:dyDescent="0.25">
      <c r="A10345" s="62">
        <v>43201401</v>
      </c>
      <c r="B10345" s="63" t="s">
        <v>13845</v>
      </c>
    </row>
    <row r="10346" spans="1:2" x14ac:dyDescent="0.25">
      <c r="A10346" s="62">
        <v>43201402</v>
      </c>
      <c r="B10346" s="63" t="s">
        <v>6929</v>
      </c>
    </row>
    <row r="10347" spans="1:2" x14ac:dyDescent="0.25">
      <c r="A10347" s="62">
        <v>43201403</v>
      </c>
      <c r="B10347" s="63" t="s">
        <v>16897</v>
      </c>
    </row>
    <row r="10348" spans="1:2" x14ac:dyDescent="0.25">
      <c r="A10348" s="62">
        <v>43201404</v>
      </c>
      <c r="B10348" s="63" t="s">
        <v>11736</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10995</v>
      </c>
    </row>
    <row r="10357" spans="1:2" x14ac:dyDescent="0.25">
      <c r="A10357" s="62">
        <v>43201503</v>
      </c>
      <c r="B10357" s="63" t="s">
        <v>10628</v>
      </c>
    </row>
    <row r="10358" spans="1:2" x14ac:dyDescent="0.25">
      <c r="A10358" s="62">
        <v>43201507</v>
      </c>
      <c r="B10358" s="63" t="s">
        <v>4344</v>
      </c>
    </row>
    <row r="10359" spans="1:2" x14ac:dyDescent="0.25">
      <c r="A10359" s="62">
        <v>43201508</v>
      </c>
      <c r="B10359" s="63" t="s">
        <v>10487</v>
      </c>
    </row>
    <row r="10360" spans="1:2" x14ac:dyDescent="0.25">
      <c r="A10360" s="62">
        <v>43201509</v>
      </c>
      <c r="B10360" s="63" t="s">
        <v>11889</v>
      </c>
    </row>
    <row r="10361" spans="1:2" x14ac:dyDescent="0.25">
      <c r="A10361" s="62">
        <v>43201513</v>
      </c>
      <c r="B10361" s="63" t="s">
        <v>14838</v>
      </c>
    </row>
    <row r="10362" spans="1:2" x14ac:dyDescent="0.25">
      <c r="A10362" s="62">
        <v>43201522</v>
      </c>
      <c r="B10362" s="63" t="s">
        <v>4705</v>
      </c>
    </row>
    <row r="10363" spans="1:2" x14ac:dyDescent="0.25">
      <c r="A10363" s="62">
        <v>43201531</v>
      </c>
      <c r="B10363" s="63" t="s">
        <v>16283</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6224</v>
      </c>
    </row>
    <row r="10372" spans="1:2" x14ac:dyDescent="0.25">
      <c r="A10372" s="62">
        <v>43201542</v>
      </c>
      <c r="B10372" s="63" t="s">
        <v>15108</v>
      </c>
    </row>
    <row r="10373" spans="1:2" x14ac:dyDescent="0.25">
      <c r="A10373" s="62">
        <v>43201543</v>
      </c>
      <c r="B10373" s="63" t="s">
        <v>11257</v>
      </c>
    </row>
    <row r="10374" spans="1:2" x14ac:dyDescent="0.25">
      <c r="A10374" s="62">
        <v>43201544</v>
      </c>
      <c r="B10374" s="63" t="s">
        <v>12056</v>
      </c>
    </row>
    <row r="10375" spans="1:2" x14ac:dyDescent="0.25">
      <c r="A10375" s="62">
        <v>43201545</v>
      </c>
      <c r="B10375" s="63" t="s">
        <v>17040</v>
      </c>
    </row>
    <row r="10376" spans="1:2" x14ac:dyDescent="0.25">
      <c r="A10376" s="62">
        <v>43201546</v>
      </c>
      <c r="B10376" s="63" t="s">
        <v>10252</v>
      </c>
    </row>
    <row r="10377" spans="1:2" x14ac:dyDescent="0.25">
      <c r="A10377" s="62">
        <v>43201547</v>
      </c>
      <c r="B10377" s="63" t="s">
        <v>8087</v>
      </c>
    </row>
    <row r="10378" spans="1:2" x14ac:dyDescent="0.25">
      <c r="A10378" s="62">
        <v>43201549</v>
      </c>
      <c r="B10378" s="63" t="s">
        <v>14722</v>
      </c>
    </row>
    <row r="10379" spans="1:2" x14ac:dyDescent="0.25">
      <c r="A10379" s="62">
        <v>43201550</v>
      </c>
      <c r="B10379" s="63" t="s">
        <v>6953</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6453</v>
      </c>
    </row>
    <row r="10388" spans="1:2" x14ac:dyDescent="0.25">
      <c r="A10388" s="62">
        <v>43201609</v>
      </c>
      <c r="B10388" s="63" t="s">
        <v>16098</v>
      </c>
    </row>
    <row r="10389" spans="1:2" x14ac:dyDescent="0.25">
      <c r="A10389" s="62">
        <v>43201610</v>
      </c>
      <c r="B10389" s="63" t="s">
        <v>11373</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13714</v>
      </c>
    </row>
    <row r="10393" spans="1:2" x14ac:dyDescent="0.25">
      <c r="A10393" s="62">
        <v>43201615</v>
      </c>
      <c r="B10393" s="63" t="s">
        <v>4101</v>
      </c>
    </row>
    <row r="10394" spans="1:2" x14ac:dyDescent="0.25">
      <c r="A10394" s="62">
        <v>43201616</v>
      </c>
      <c r="B10394" s="63" t="s">
        <v>10368</v>
      </c>
    </row>
    <row r="10395" spans="1:2" x14ac:dyDescent="0.25">
      <c r="A10395" s="62">
        <v>43201801</v>
      </c>
      <c r="B10395" s="63" t="s">
        <v>3977</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4186</v>
      </c>
    </row>
    <row r="10401" spans="1:2" x14ac:dyDescent="0.25">
      <c r="A10401" s="62">
        <v>43201809</v>
      </c>
      <c r="B10401" s="63" t="s">
        <v>9634</v>
      </c>
    </row>
    <row r="10402" spans="1:2" x14ac:dyDescent="0.25">
      <c r="A10402" s="62">
        <v>43201810</v>
      </c>
      <c r="B10402" s="63" t="s">
        <v>4148</v>
      </c>
    </row>
    <row r="10403" spans="1:2" x14ac:dyDescent="0.25">
      <c r="A10403" s="62">
        <v>43201811</v>
      </c>
      <c r="B10403" s="63" t="s">
        <v>13306</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13310</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8487</v>
      </c>
    </row>
    <row r="10416" spans="1:2" x14ac:dyDescent="0.25">
      <c r="A10416" s="62">
        <v>43202102</v>
      </c>
      <c r="B10416" s="63" t="s">
        <v>4421</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7834</v>
      </c>
    </row>
    <row r="10428" spans="1:2" x14ac:dyDescent="0.25">
      <c r="A10428" s="62">
        <v>43202210</v>
      </c>
      <c r="B10428" s="63" t="s">
        <v>4310</v>
      </c>
    </row>
    <row r="10429" spans="1:2" x14ac:dyDescent="0.25">
      <c r="A10429" s="62">
        <v>43202211</v>
      </c>
      <c r="B10429" s="63" t="s">
        <v>12504</v>
      </c>
    </row>
    <row r="10430" spans="1:2" x14ac:dyDescent="0.25">
      <c r="A10430" s="62">
        <v>43202212</v>
      </c>
      <c r="B10430" s="63" t="s">
        <v>4882</v>
      </c>
    </row>
    <row r="10431" spans="1:2" x14ac:dyDescent="0.25">
      <c r="A10431" s="62">
        <v>43202213</v>
      </c>
      <c r="B10431" s="63" t="s">
        <v>9245</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11897</v>
      </c>
    </row>
    <row r="10445" spans="1:2" x14ac:dyDescent="0.25">
      <c r="A10445" s="62">
        <v>43211601</v>
      </c>
      <c r="B10445" s="63" t="s">
        <v>4902</v>
      </c>
    </row>
    <row r="10446" spans="1:2" x14ac:dyDescent="0.25">
      <c r="A10446" s="62">
        <v>43211602</v>
      </c>
      <c r="B10446" s="63" t="s">
        <v>11933</v>
      </c>
    </row>
    <row r="10447" spans="1:2" x14ac:dyDescent="0.25">
      <c r="A10447" s="62">
        <v>43211603</v>
      </c>
      <c r="B10447" s="63" t="s">
        <v>13414</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5635</v>
      </c>
    </row>
    <row r="10451" spans="1:2" x14ac:dyDescent="0.25">
      <c r="A10451" s="62">
        <v>43211607</v>
      </c>
      <c r="B10451" s="63" t="s">
        <v>9256</v>
      </c>
    </row>
    <row r="10452" spans="1:2" x14ac:dyDescent="0.25">
      <c r="A10452" s="62">
        <v>43211608</v>
      </c>
      <c r="B10452" s="63" t="s">
        <v>12396</v>
      </c>
    </row>
    <row r="10453" spans="1:2" x14ac:dyDescent="0.25">
      <c r="A10453" s="62">
        <v>43211609</v>
      </c>
      <c r="B10453" s="63" t="s">
        <v>13762</v>
      </c>
    </row>
    <row r="10454" spans="1:2" x14ac:dyDescent="0.25">
      <c r="A10454" s="62">
        <v>43211701</v>
      </c>
      <c r="B10454" s="63" t="s">
        <v>4149</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12542</v>
      </c>
    </row>
    <row r="10460" spans="1:2" x14ac:dyDescent="0.25">
      <c r="A10460" s="62">
        <v>43211708</v>
      </c>
      <c r="B10460" s="63" t="s">
        <v>3778</v>
      </c>
    </row>
    <row r="10461" spans="1:2" x14ac:dyDescent="0.25">
      <c r="A10461" s="62">
        <v>43211709</v>
      </c>
      <c r="B10461" s="63" t="s">
        <v>15328</v>
      </c>
    </row>
    <row r="10462" spans="1:2" x14ac:dyDescent="0.25">
      <c r="A10462" s="62">
        <v>43211710</v>
      </c>
      <c r="B10462" s="63" t="s">
        <v>7312</v>
      </c>
    </row>
    <row r="10463" spans="1:2" x14ac:dyDescent="0.25">
      <c r="A10463" s="62">
        <v>43211711</v>
      </c>
      <c r="B10463" s="63" t="s">
        <v>11309</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10735</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3681</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3955</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16894</v>
      </c>
    </row>
    <row r="10486" spans="1:2" x14ac:dyDescent="0.25">
      <c r="A10486" s="62">
        <v>43212102</v>
      </c>
      <c r="B10486" s="63" t="s">
        <v>13178</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11763</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18463</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9690</v>
      </c>
    </row>
    <row r="10506" spans="1:2" x14ac:dyDescent="0.25">
      <c r="A10506" s="62">
        <v>43221508</v>
      </c>
      <c r="B10506" s="63" t="s">
        <v>15044</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10980</v>
      </c>
    </row>
    <row r="10516" spans="1:2" x14ac:dyDescent="0.25">
      <c r="A10516" s="62">
        <v>43221520</v>
      </c>
      <c r="B10516" s="63" t="s">
        <v>13439</v>
      </c>
    </row>
    <row r="10517" spans="1:2" x14ac:dyDescent="0.25">
      <c r="A10517" s="62">
        <v>43221521</v>
      </c>
      <c r="B10517" s="63" t="s">
        <v>7873</v>
      </c>
    </row>
    <row r="10518" spans="1:2" x14ac:dyDescent="0.25">
      <c r="A10518" s="62">
        <v>43221522</v>
      </c>
      <c r="B10518" s="63" t="s">
        <v>3750</v>
      </c>
    </row>
    <row r="10519" spans="1:2" x14ac:dyDescent="0.25">
      <c r="A10519" s="62">
        <v>43221523</v>
      </c>
      <c r="B10519" s="63" t="s">
        <v>9283</v>
      </c>
    </row>
    <row r="10520" spans="1:2" x14ac:dyDescent="0.25">
      <c r="A10520" s="62">
        <v>43221524</v>
      </c>
      <c r="B10520" s="63" t="s">
        <v>6308</v>
      </c>
    </row>
    <row r="10521" spans="1:2" x14ac:dyDescent="0.25">
      <c r="A10521" s="62">
        <v>43221525</v>
      </c>
      <c r="B10521" s="63" t="s">
        <v>18158</v>
      </c>
    </row>
    <row r="10522" spans="1:2" x14ac:dyDescent="0.25">
      <c r="A10522" s="62">
        <v>43221526</v>
      </c>
      <c r="B10522" s="63" t="s">
        <v>11053</v>
      </c>
    </row>
    <row r="10523" spans="1:2" x14ac:dyDescent="0.25">
      <c r="A10523" s="62">
        <v>43221601</v>
      </c>
      <c r="B10523" s="63" t="s">
        <v>14625</v>
      </c>
    </row>
    <row r="10524" spans="1:2" x14ac:dyDescent="0.25">
      <c r="A10524" s="62">
        <v>43221602</v>
      </c>
      <c r="B10524" s="63" t="s">
        <v>6360</v>
      </c>
    </row>
    <row r="10525" spans="1:2" x14ac:dyDescent="0.25">
      <c r="A10525" s="62">
        <v>43221603</v>
      </c>
      <c r="B10525" s="63" t="s">
        <v>10818</v>
      </c>
    </row>
    <row r="10526" spans="1:2" x14ac:dyDescent="0.25">
      <c r="A10526" s="62">
        <v>43221701</v>
      </c>
      <c r="B10526" s="63" t="s">
        <v>12613</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11069</v>
      </c>
    </row>
    <row r="10533" spans="1:2" x14ac:dyDescent="0.25">
      <c r="A10533" s="62">
        <v>43221708</v>
      </c>
      <c r="B10533" s="63" t="s">
        <v>12331</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8354</v>
      </c>
    </row>
    <row r="10546" spans="1:2" x14ac:dyDescent="0.25">
      <c r="A10546" s="62">
        <v>43221721</v>
      </c>
      <c r="B10546" s="63" t="s">
        <v>17208</v>
      </c>
    </row>
    <row r="10547" spans="1:2" x14ac:dyDescent="0.25">
      <c r="A10547" s="62">
        <v>43221801</v>
      </c>
      <c r="B10547" s="63" t="s">
        <v>6688</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9550</v>
      </c>
    </row>
    <row r="10551" spans="1:2" x14ac:dyDescent="0.25">
      <c r="A10551" s="62">
        <v>43221805</v>
      </c>
      <c r="B10551" s="63" t="s">
        <v>11173</v>
      </c>
    </row>
    <row r="10552" spans="1:2" x14ac:dyDescent="0.25">
      <c r="A10552" s="62">
        <v>43221806</v>
      </c>
      <c r="B10552" s="63" t="s">
        <v>18411</v>
      </c>
    </row>
    <row r="10553" spans="1:2" x14ac:dyDescent="0.25">
      <c r="A10553" s="62">
        <v>43221807</v>
      </c>
      <c r="B10553" s="63" t="s">
        <v>12271</v>
      </c>
    </row>
    <row r="10554" spans="1:2" x14ac:dyDescent="0.25">
      <c r="A10554" s="62">
        <v>43221808</v>
      </c>
      <c r="B10554" s="63" t="s">
        <v>15942</v>
      </c>
    </row>
    <row r="10555" spans="1:2" x14ac:dyDescent="0.25">
      <c r="A10555" s="62">
        <v>43222501</v>
      </c>
      <c r="B10555" s="63" t="s">
        <v>9136</v>
      </c>
    </row>
    <row r="10556" spans="1:2" x14ac:dyDescent="0.25">
      <c r="A10556" s="62">
        <v>43222502</v>
      </c>
      <c r="B10556" s="63" t="s">
        <v>17876</v>
      </c>
    </row>
    <row r="10557" spans="1:2" x14ac:dyDescent="0.25">
      <c r="A10557" s="62">
        <v>43222503</v>
      </c>
      <c r="B10557" s="63" t="s">
        <v>3716</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11445</v>
      </c>
    </row>
    <row r="10562" spans="1:2" x14ac:dyDescent="0.25">
      <c r="A10562" s="62">
        <v>43222607</v>
      </c>
      <c r="B10562" s="63" t="s">
        <v>4956</v>
      </c>
    </row>
    <row r="10563" spans="1:2" x14ac:dyDescent="0.25">
      <c r="A10563" s="62">
        <v>43222608</v>
      </c>
      <c r="B10563" s="63" t="s">
        <v>8564</v>
      </c>
    </row>
    <row r="10564" spans="1:2" x14ac:dyDescent="0.25">
      <c r="A10564" s="62">
        <v>43222609</v>
      </c>
      <c r="B10564" s="63" t="s">
        <v>14483</v>
      </c>
    </row>
    <row r="10565" spans="1:2" x14ac:dyDescent="0.25">
      <c r="A10565" s="62">
        <v>43222610</v>
      </c>
      <c r="B10565" s="63" t="s">
        <v>4037</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9964</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18225</v>
      </c>
    </row>
    <row r="10578" spans="1:2" x14ac:dyDescent="0.25">
      <c r="A10578" s="62">
        <v>43222628</v>
      </c>
      <c r="B10578" s="63" t="s">
        <v>11346</v>
      </c>
    </row>
    <row r="10579" spans="1:2" x14ac:dyDescent="0.25">
      <c r="A10579" s="62">
        <v>43222629</v>
      </c>
      <c r="B10579" s="63" t="s">
        <v>5685</v>
      </c>
    </row>
    <row r="10580" spans="1:2" x14ac:dyDescent="0.25">
      <c r="A10580" s="62">
        <v>43222630</v>
      </c>
      <c r="B10580" s="63" t="s">
        <v>13415</v>
      </c>
    </row>
    <row r="10581" spans="1:2" x14ac:dyDescent="0.25">
      <c r="A10581" s="62">
        <v>43222631</v>
      </c>
      <c r="B10581" s="63" t="s">
        <v>18584</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15458</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12250</v>
      </c>
    </row>
    <row r="10588" spans="1:2" x14ac:dyDescent="0.25">
      <c r="A10588" s="62">
        <v>43222803</v>
      </c>
      <c r="B10588" s="63" t="s">
        <v>11311</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9934</v>
      </c>
    </row>
    <row r="10596" spans="1:2" x14ac:dyDescent="0.25">
      <c r="A10596" s="62">
        <v>43222817</v>
      </c>
      <c r="B10596" s="63" t="s">
        <v>6938</v>
      </c>
    </row>
    <row r="10597" spans="1:2" x14ac:dyDescent="0.25">
      <c r="A10597" s="62">
        <v>43222818</v>
      </c>
      <c r="B10597" s="63" t="s">
        <v>5315</v>
      </c>
    </row>
    <row r="10598" spans="1:2" x14ac:dyDescent="0.25">
      <c r="A10598" s="62">
        <v>43222819</v>
      </c>
      <c r="B10598" s="63" t="s">
        <v>7413</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16895</v>
      </c>
    </row>
    <row r="10604" spans="1:2" x14ac:dyDescent="0.25">
      <c r="A10604" s="62">
        <v>43222825</v>
      </c>
      <c r="B10604" s="63" t="s">
        <v>11183</v>
      </c>
    </row>
    <row r="10605" spans="1:2" x14ac:dyDescent="0.25">
      <c r="A10605" s="62">
        <v>43222901</v>
      </c>
      <c r="B10605" s="63" t="s">
        <v>13978</v>
      </c>
    </row>
    <row r="10606" spans="1:2" x14ac:dyDescent="0.25">
      <c r="A10606" s="62">
        <v>43222902</v>
      </c>
      <c r="B10606" s="63" t="s">
        <v>12543</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12980</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11271</v>
      </c>
    </row>
    <row r="10618" spans="1:2" x14ac:dyDescent="0.25">
      <c r="A10618" s="62">
        <v>43223111</v>
      </c>
      <c r="B10618" s="63" t="s">
        <v>10057</v>
      </c>
    </row>
    <row r="10619" spans="1:2" x14ac:dyDescent="0.25">
      <c r="A10619" s="62">
        <v>43223112</v>
      </c>
      <c r="B10619" s="63" t="s">
        <v>11612</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13117</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14347</v>
      </c>
    </row>
    <row r="10636" spans="1:2" x14ac:dyDescent="0.25">
      <c r="A10636" s="62">
        <v>43231506</v>
      </c>
      <c r="B10636" s="63" t="s">
        <v>3854</v>
      </c>
    </row>
    <row r="10637" spans="1:2" x14ac:dyDescent="0.25">
      <c r="A10637" s="62">
        <v>43231507</v>
      </c>
      <c r="B10637" s="63" t="s">
        <v>14791</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10482</v>
      </c>
    </row>
    <row r="10646" spans="1:2" x14ac:dyDescent="0.25">
      <c r="A10646" s="62">
        <v>43231603</v>
      </c>
      <c r="B10646" s="63" t="s">
        <v>4095</v>
      </c>
    </row>
    <row r="10647" spans="1:2" x14ac:dyDescent="0.25">
      <c r="A10647" s="62">
        <v>43231604</v>
      </c>
      <c r="B10647" s="63" t="s">
        <v>13169</v>
      </c>
    </row>
    <row r="10648" spans="1:2" x14ac:dyDescent="0.25">
      <c r="A10648" s="62">
        <v>43231605</v>
      </c>
      <c r="B10648" s="63" t="s">
        <v>5502</v>
      </c>
    </row>
    <row r="10649" spans="1:2" x14ac:dyDescent="0.25">
      <c r="A10649" s="62">
        <v>43232001</v>
      </c>
      <c r="B10649" s="63" t="s">
        <v>9322</v>
      </c>
    </row>
    <row r="10650" spans="1:2" x14ac:dyDescent="0.25">
      <c r="A10650" s="62">
        <v>43232002</v>
      </c>
      <c r="B10650" s="63" t="s">
        <v>15343</v>
      </c>
    </row>
    <row r="10651" spans="1:2" x14ac:dyDescent="0.25">
      <c r="A10651" s="62">
        <v>43232003</v>
      </c>
      <c r="B10651" s="63" t="s">
        <v>7964</v>
      </c>
    </row>
    <row r="10652" spans="1:2" x14ac:dyDescent="0.25">
      <c r="A10652" s="62">
        <v>43232004</v>
      </c>
      <c r="B10652" s="63" t="s">
        <v>14310</v>
      </c>
    </row>
    <row r="10653" spans="1:2" x14ac:dyDescent="0.25">
      <c r="A10653" s="62">
        <v>43232005</v>
      </c>
      <c r="B10653" s="63" t="s">
        <v>6857</v>
      </c>
    </row>
    <row r="10654" spans="1:2" x14ac:dyDescent="0.25">
      <c r="A10654" s="62">
        <v>43232101</v>
      </c>
      <c r="B10654" s="63" t="s">
        <v>14512</v>
      </c>
    </row>
    <row r="10655" spans="1:2" x14ac:dyDescent="0.25">
      <c r="A10655" s="62">
        <v>43232102</v>
      </c>
      <c r="B10655" s="63" t="s">
        <v>11694</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11019</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11335</v>
      </c>
    </row>
    <row r="10672" spans="1:2" x14ac:dyDescent="0.25">
      <c r="A10672" s="62">
        <v>43232305</v>
      </c>
      <c r="B10672" s="63" t="s">
        <v>6905</v>
      </c>
    </row>
    <row r="10673" spans="1:2" x14ac:dyDescent="0.25">
      <c r="A10673" s="62">
        <v>43232306</v>
      </c>
      <c r="B10673" s="63" t="s">
        <v>12955</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12903</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16271</v>
      </c>
    </row>
    <row r="10688" spans="1:2" x14ac:dyDescent="0.25">
      <c r="A10688" s="62">
        <v>43232409</v>
      </c>
      <c r="B10688" s="63" t="s">
        <v>7703</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11959</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11699</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12380</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11316</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10582</v>
      </c>
    </row>
    <row r="10718" spans="1:2" x14ac:dyDescent="0.25">
      <c r="A10718" s="62">
        <v>43232905</v>
      </c>
      <c r="B10718" s="63" t="s">
        <v>10550</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18391</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3762</v>
      </c>
    </row>
    <row r="10727" spans="1:2" x14ac:dyDescent="0.25">
      <c r="A10727" s="62">
        <v>43232914</v>
      </c>
      <c r="B10727" s="63" t="s">
        <v>8778</v>
      </c>
    </row>
    <row r="10728" spans="1:2" x14ac:dyDescent="0.25">
      <c r="A10728" s="62">
        <v>43232915</v>
      </c>
      <c r="B10728" s="63" t="s">
        <v>17405</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10566</v>
      </c>
    </row>
    <row r="10740" spans="1:2" x14ac:dyDescent="0.25">
      <c r="A10740" s="62">
        <v>43233405</v>
      </c>
      <c r="B10740" s="63" t="s">
        <v>13154</v>
      </c>
    </row>
    <row r="10741" spans="1:2" x14ac:dyDescent="0.25">
      <c r="A10741" s="62">
        <v>43233406</v>
      </c>
      <c r="B10741" s="63" t="s">
        <v>14142</v>
      </c>
    </row>
    <row r="10742" spans="1:2" x14ac:dyDescent="0.25">
      <c r="A10742" s="62">
        <v>43233407</v>
      </c>
      <c r="B10742" s="63" t="s">
        <v>11156</v>
      </c>
    </row>
    <row r="10743" spans="1:2" x14ac:dyDescent="0.25">
      <c r="A10743" s="62">
        <v>43233410</v>
      </c>
      <c r="B10743" s="63" t="s">
        <v>5767</v>
      </c>
    </row>
    <row r="10744" spans="1:2" x14ac:dyDescent="0.25">
      <c r="A10744" s="62">
        <v>43233411</v>
      </c>
      <c r="B10744" s="63" t="s">
        <v>13195</v>
      </c>
    </row>
    <row r="10745" spans="1:2" x14ac:dyDescent="0.25">
      <c r="A10745" s="62">
        <v>43233413</v>
      </c>
      <c r="B10745" s="63" t="s">
        <v>17441</v>
      </c>
    </row>
    <row r="10746" spans="1:2" x14ac:dyDescent="0.25">
      <c r="A10746" s="62">
        <v>43233414</v>
      </c>
      <c r="B10746" s="63" t="s">
        <v>12791</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11378</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18741</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12209</v>
      </c>
    </row>
    <row r="10765" spans="1:2" x14ac:dyDescent="0.25">
      <c r="A10765" s="62">
        <v>44101601</v>
      </c>
      <c r="B10765" s="63" t="s">
        <v>3160</v>
      </c>
    </row>
    <row r="10766" spans="1:2" x14ac:dyDescent="0.25">
      <c r="A10766" s="62">
        <v>44101602</v>
      </c>
      <c r="B10766" s="63" t="s">
        <v>3780</v>
      </c>
    </row>
    <row r="10767" spans="1:2" x14ac:dyDescent="0.25">
      <c r="A10767" s="62">
        <v>44101603</v>
      </c>
      <c r="B10767" s="63" t="s">
        <v>11873</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8155</v>
      </c>
    </row>
    <row r="10779" spans="1:2" x14ac:dyDescent="0.25">
      <c r="A10779" s="62">
        <v>44101709</v>
      </c>
      <c r="B10779" s="63" t="s">
        <v>4819</v>
      </c>
    </row>
    <row r="10780" spans="1:2" x14ac:dyDescent="0.25">
      <c r="A10780" s="62">
        <v>44101710</v>
      </c>
      <c r="B10780" s="63" t="s">
        <v>13977</v>
      </c>
    </row>
    <row r="10781" spans="1:2" x14ac:dyDescent="0.25">
      <c r="A10781" s="62">
        <v>44101711</v>
      </c>
      <c r="B10781" s="63" t="s">
        <v>12339</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16032</v>
      </c>
    </row>
    <row r="10787" spans="1:2" x14ac:dyDescent="0.25">
      <c r="A10787" s="62">
        <v>44101718</v>
      </c>
      <c r="B10787" s="63" t="s">
        <v>6605</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11928</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9308</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16782</v>
      </c>
    </row>
    <row r="10800" spans="1:2" x14ac:dyDescent="0.25">
      <c r="A10800" s="62">
        <v>44101802</v>
      </c>
      <c r="B10800" s="63" t="s">
        <v>14419</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11820</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11961</v>
      </c>
    </row>
    <row r="10814" spans="1:2" x14ac:dyDescent="0.25">
      <c r="A10814" s="62">
        <v>44102104</v>
      </c>
      <c r="B10814" s="63" t="s">
        <v>4161</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7202</v>
      </c>
    </row>
    <row r="10820" spans="1:2" x14ac:dyDescent="0.25">
      <c r="A10820" s="62">
        <v>44102202</v>
      </c>
      <c r="B10820" s="63" t="s">
        <v>15073</v>
      </c>
    </row>
    <row r="10821" spans="1:2" x14ac:dyDescent="0.25">
      <c r="A10821" s="62">
        <v>44102203</v>
      </c>
      <c r="B10821" s="63" t="s">
        <v>5550</v>
      </c>
    </row>
    <row r="10822" spans="1:2" x14ac:dyDescent="0.25">
      <c r="A10822" s="62">
        <v>44102301</v>
      </c>
      <c r="B10822" s="63" t="s">
        <v>11095</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5696</v>
      </c>
    </row>
    <row r="10827" spans="1:2" x14ac:dyDescent="0.25">
      <c r="A10827" s="62">
        <v>44102306</v>
      </c>
      <c r="B10827" s="63" t="s">
        <v>11306</v>
      </c>
    </row>
    <row r="10828" spans="1:2" x14ac:dyDescent="0.25">
      <c r="A10828" s="62">
        <v>44102307</v>
      </c>
      <c r="B10828" s="63" t="s">
        <v>14978</v>
      </c>
    </row>
    <row r="10829" spans="1:2" x14ac:dyDescent="0.25">
      <c r="A10829" s="62">
        <v>44102402</v>
      </c>
      <c r="B10829" s="63" t="s">
        <v>7145</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3673</v>
      </c>
    </row>
    <row r="10838" spans="1:2" x14ac:dyDescent="0.25">
      <c r="A10838" s="62">
        <v>44102412</v>
      </c>
      <c r="B10838" s="63" t="s">
        <v>13702</v>
      </c>
    </row>
    <row r="10839" spans="1:2" x14ac:dyDescent="0.25">
      <c r="A10839" s="62">
        <v>44102501</v>
      </c>
      <c r="B10839" s="63" t="s">
        <v>10847</v>
      </c>
    </row>
    <row r="10840" spans="1:2" x14ac:dyDescent="0.25">
      <c r="A10840" s="62">
        <v>44102502</v>
      </c>
      <c r="B10840" s="63" t="s">
        <v>12966</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12319</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6709</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13514</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11288</v>
      </c>
    </row>
    <row r="10865" spans="1:2" x14ac:dyDescent="0.25">
      <c r="A10865" s="62">
        <v>44103001</v>
      </c>
      <c r="B10865" s="63" t="s">
        <v>7147</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9145</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11905</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9829</v>
      </c>
    </row>
    <row r="10876" spans="1:2" x14ac:dyDescent="0.25">
      <c r="A10876" s="62">
        <v>44103108</v>
      </c>
      <c r="B10876" s="63" t="s">
        <v>13945</v>
      </c>
    </row>
    <row r="10877" spans="1:2" x14ac:dyDescent="0.25">
      <c r="A10877" s="62">
        <v>44103109</v>
      </c>
      <c r="B10877" s="63" t="s">
        <v>12172</v>
      </c>
    </row>
    <row r="10878" spans="1:2" x14ac:dyDescent="0.25">
      <c r="A10878" s="62">
        <v>44103110</v>
      </c>
      <c r="B10878" s="63" t="s">
        <v>11026</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11278</v>
      </c>
    </row>
    <row r="10882" spans="1:2" x14ac:dyDescent="0.25">
      <c r="A10882" s="62">
        <v>44103114</v>
      </c>
      <c r="B10882" s="63" t="s">
        <v>12951</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13371</v>
      </c>
    </row>
    <row r="10887" spans="1:2" x14ac:dyDescent="0.25">
      <c r="A10887" s="62">
        <v>44103120</v>
      </c>
      <c r="B10887" s="63" t="s">
        <v>4638</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15364</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10010</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11067</v>
      </c>
    </row>
    <row r="10912" spans="1:2" x14ac:dyDescent="0.25">
      <c r="A10912" s="62">
        <v>44111514</v>
      </c>
      <c r="B10912" s="63" t="s">
        <v>13832</v>
      </c>
    </row>
    <row r="10913" spans="1:2" x14ac:dyDescent="0.25">
      <c r="A10913" s="62">
        <v>44111515</v>
      </c>
      <c r="B10913" s="63" t="s">
        <v>13208</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9563</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11276</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9628</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6650</v>
      </c>
    </row>
    <row r="10947" spans="1:2" x14ac:dyDescent="0.25">
      <c r="A10947" s="62">
        <v>44111814</v>
      </c>
      <c r="B10947" s="63" t="s">
        <v>5323</v>
      </c>
    </row>
    <row r="10948" spans="1:2" x14ac:dyDescent="0.25">
      <c r="A10948" s="62">
        <v>44111815</v>
      </c>
      <c r="B10948" s="63" t="s">
        <v>11140</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9723</v>
      </c>
    </row>
    <row r="10954" spans="1:2" x14ac:dyDescent="0.25">
      <c r="A10954" s="62">
        <v>44111906</v>
      </c>
      <c r="B10954" s="63" t="s">
        <v>15997</v>
      </c>
    </row>
    <row r="10955" spans="1:2" x14ac:dyDescent="0.25">
      <c r="A10955" s="62">
        <v>44111907</v>
      </c>
      <c r="B10955" s="63" t="s">
        <v>10940</v>
      </c>
    </row>
    <row r="10956" spans="1:2" x14ac:dyDescent="0.25">
      <c r="A10956" s="62">
        <v>44111908</v>
      </c>
      <c r="B10956" s="63" t="s">
        <v>4296</v>
      </c>
    </row>
    <row r="10957" spans="1:2" x14ac:dyDescent="0.25">
      <c r="A10957" s="62">
        <v>44111909</v>
      </c>
      <c r="B10957" s="63" t="s">
        <v>12634</v>
      </c>
    </row>
    <row r="10958" spans="1:2" x14ac:dyDescent="0.25">
      <c r="A10958" s="62">
        <v>44111910</v>
      </c>
      <c r="B10958" s="63" t="s">
        <v>16171</v>
      </c>
    </row>
    <row r="10959" spans="1:2" x14ac:dyDescent="0.25">
      <c r="A10959" s="62">
        <v>44111911</v>
      </c>
      <c r="B10959" s="63" t="s">
        <v>11458</v>
      </c>
    </row>
    <row r="10960" spans="1:2" x14ac:dyDescent="0.25">
      <c r="A10960" s="62">
        <v>44112001</v>
      </c>
      <c r="B10960" s="63" t="s">
        <v>12274</v>
      </c>
    </row>
    <row r="10961" spans="1:2" x14ac:dyDescent="0.25">
      <c r="A10961" s="62">
        <v>44112002</v>
      </c>
      <c r="B10961" s="63" t="s">
        <v>13444</v>
      </c>
    </row>
    <row r="10962" spans="1:2" x14ac:dyDescent="0.25">
      <c r="A10962" s="62">
        <v>44112004</v>
      </c>
      <c r="B10962" s="63" t="s">
        <v>9754</v>
      </c>
    </row>
    <row r="10963" spans="1:2" x14ac:dyDescent="0.25">
      <c r="A10963" s="62">
        <v>44112005</v>
      </c>
      <c r="B10963" s="63" t="s">
        <v>10946</v>
      </c>
    </row>
    <row r="10964" spans="1:2" x14ac:dyDescent="0.25">
      <c r="A10964" s="62">
        <v>44112006</v>
      </c>
      <c r="B10964" s="63" t="s">
        <v>7097</v>
      </c>
    </row>
    <row r="10965" spans="1:2" x14ac:dyDescent="0.25">
      <c r="A10965" s="62">
        <v>44112007</v>
      </c>
      <c r="B10965" s="63" t="s">
        <v>9449</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15333</v>
      </c>
    </row>
    <row r="10978" spans="1:2" x14ac:dyDescent="0.25">
      <c r="A10978" s="62">
        <v>44121604</v>
      </c>
      <c r="B10978" s="63" t="s">
        <v>3723</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12306</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10385</v>
      </c>
    </row>
    <row r="10994" spans="1:2" x14ac:dyDescent="0.25">
      <c r="A10994" s="62">
        <v>44121626</v>
      </c>
      <c r="B10994" s="63" t="s">
        <v>3973</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4013</v>
      </c>
    </row>
    <row r="10999" spans="1:2" x14ac:dyDescent="0.25">
      <c r="A10999" s="62">
        <v>44121632</v>
      </c>
      <c r="B10999" s="63" t="s">
        <v>13260</v>
      </c>
    </row>
    <row r="11000" spans="1:2" x14ac:dyDescent="0.25">
      <c r="A11000" s="62">
        <v>44121633</v>
      </c>
      <c r="B11000" s="63" t="s">
        <v>8811</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11221</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13769</v>
      </c>
    </row>
    <row r="11011" spans="1:2" x14ac:dyDescent="0.25">
      <c r="A11011" s="62">
        <v>44121709</v>
      </c>
      <c r="B11011" s="63" t="s">
        <v>4506</v>
      </c>
    </row>
    <row r="11012" spans="1:2" x14ac:dyDescent="0.25">
      <c r="A11012" s="62">
        <v>44121710</v>
      </c>
      <c r="B11012" s="63" t="s">
        <v>9357</v>
      </c>
    </row>
    <row r="11013" spans="1:2" x14ac:dyDescent="0.25">
      <c r="A11013" s="62">
        <v>44121711</v>
      </c>
      <c r="B11013" s="63" t="s">
        <v>11230</v>
      </c>
    </row>
    <row r="11014" spans="1:2" x14ac:dyDescent="0.25">
      <c r="A11014" s="62">
        <v>44121712</v>
      </c>
      <c r="B11014" s="63" t="s">
        <v>14816</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11245</v>
      </c>
    </row>
    <row r="11028" spans="1:2" x14ac:dyDescent="0.25">
      <c r="A11028" s="62">
        <v>44121902</v>
      </c>
      <c r="B11028" s="63" t="s">
        <v>16094</v>
      </c>
    </row>
    <row r="11029" spans="1:2" x14ac:dyDescent="0.25">
      <c r="A11029" s="62">
        <v>44121904</v>
      </c>
      <c r="B11029" s="63" t="s">
        <v>5334</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13906</v>
      </c>
    </row>
    <row r="11036" spans="1:2" x14ac:dyDescent="0.25">
      <c r="A11036" s="62">
        <v>44122009</v>
      </c>
      <c r="B11036" s="63" t="s">
        <v>11857</v>
      </c>
    </row>
    <row r="11037" spans="1:2" x14ac:dyDescent="0.25">
      <c r="A11037" s="62">
        <v>44122010</v>
      </c>
      <c r="B11037" s="63" t="s">
        <v>7733</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10662</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12468</v>
      </c>
    </row>
    <row r="11047" spans="1:2" x14ac:dyDescent="0.25">
      <c r="A11047" s="62">
        <v>44122020</v>
      </c>
      <c r="B11047" s="63" t="s">
        <v>15760</v>
      </c>
    </row>
    <row r="11048" spans="1:2" x14ac:dyDescent="0.25">
      <c r="A11048" s="62">
        <v>44122021</v>
      </c>
      <c r="B11048" s="63" t="s">
        <v>12628</v>
      </c>
    </row>
    <row r="11049" spans="1:2" x14ac:dyDescent="0.25">
      <c r="A11049" s="62">
        <v>44122022</v>
      </c>
      <c r="B11049" s="63" t="s">
        <v>11396</v>
      </c>
    </row>
    <row r="11050" spans="1:2" x14ac:dyDescent="0.25">
      <c r="A11050" s="62">
        <v>44122023</v>
      </c>
      <c r="B11050" s="63" t="s">
        <v>11687</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12561</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14103</v>
      </c>
    </row>
    <row r="11057" spans="1:2" x14ac:dyDescent="0.25">
      <c r="A11057" s="62">
        <v>44122103</v>
      </c>
      <c r="B11057" s="63" t="s">
        <v>10821</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4077</v>
      </c>
    </row>
    <row r="11061" spans="1:2" x14ac:dyDescent="0.25">
      <c r="A11061" s="62">
        <v>44122107</v>
      </c>
      <c r="B11061" s="63" t="s">
        <v>10093</v>
      </c>
    </row>
    <row r="11062" spans="1:2" x14ac:dyDescent="0.25">
      <c r="A11062" s="62">
        <v>44122109</v>
      </c>
      <c r="B11062" s="63" t="s">
        <v>5415</v>
      </c>
    </row>
    <row r="11063" spans="1:2" x14ac:dyDescent="0.25">
      <c r="A11063" s="62">
        <v>44122110</v>
      </c>
      <c r="B11063" s="63" t="s">
        <v>14853</v>
      </c>
    </row>
    <row r="11064" spans="1:2" x14ac:dyDescent="0.25">
      <c r="A11064" s="62">
        <v>44122111</v>
      </c>
      <c r="B11064" s="63" t="s">
        <v>6602</v>
      </c>
    </row>
    <row r="11065" spans="1:2" x14ac:dyDescent="0.25">
      <c r="A11065" s="62">
        <v>44122112</v>
      </c>
      <c r="B11065" s="63" t="s">
        <v>9352</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12465</v>
      </c>
    </row>
    <row r="11074" spans="1:2" x14ac:dyDescent="0.25">
      <c r="A11074" s="62">
        <v>44122121</v>
      </c>
      <c r="B11074" s="63" t="s">
        <v>17133</v>
      </c>
    </row>
    <row r="11075" spans="1:2" x14ac:dyDescent="0.25">
      <c r="A11075" s="62">
        <v>45101501</v>
      </c>
      <c r="B11075" s="63" t="s">
        <v>7334</v>
      </c>
    </row>
    <row r="11076" spans="1:2" x14ac:dyDescent="0.25">
      <c r="A11076" s="62">
        <v>45101502</v>
      </c>
      <c r="B11076" s="63" t="s">
        <v>11127</v>
      </c>
    </row>
    <row r="11077" spans="1:2" x14ac:dyDescent="0.25">
      <c r="A11077" s="62">
        <v>45101503</v>
      </c>
      <c r="B11077" s="63" t="s">
        <v>13605</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10463</v>
      </c>
    </row>
    <row r="11082" spans="1:2" x14ac:dyDescent="0.25">
      <c r="A11082" s="62">
        <v>45101508</v>
      </c>
      <c r="B11082" s="63" t="s">
        <v>5406</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17810</v>
      </c>
    </row>
    <row r="11090" spans="1:2" x14ac:dyDescent="0.25">
      <c r="A11090" s="62">
        <v>45101602</v>
      </c>
      <c r="B11090" s="63" t="s">
        <v>8039</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4262</v>
      </c>
    </row>
    <row r="11103" spans="1:2" x14ac:dyDescent="0.25">
      <c r="A11103" s="62">
        <v>45101705</v>
      </c>
      <c r="B11103" s="63" t="s">
        <v>14895</v>
      </c>
    </row>
    <row r="11104" spans="1:2" x14ac:dyDescent="0.25">
      <c r="A11104" s="62">
        <v>45101706</v>
      </c>
      <c r="B11104" s="63" t="s">
        <v>5121</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13316</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12588</v>
      </c>
    </row>
    <row r="11125" spans="1:2" x14ac:dyDescent="0.25">
      <c r="A11125" s="62">
        <v>45111501</v>
      </c>
      <c r="B11125" s="63" t="s">
        <v>4108</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11423</v>
      </c>
    </row>
    <row r="11129" spans="1:2" x14ac:dyDescent="0.25">
      <c r="A11129" s="62">
        <v>45111601</v>
      </c>
      <c r="B11129" s="63" t="s">
        <v>10690</v>
      </c>
    </row>
    <row r="11130" spans="1:2" x14ac:dyDescent="0.25">
      <c r="A11130" s="62">
        <v>45111602</v>
      </c>
      <c r="B11130" s="63" t="s">
        <v>12515</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12194</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17321</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14847</v>
      </c>
    </row>
    <row r="11144" spans="1:2" x14ac:dyDescent="0.25">
      <c r="A11144" s="62">
        <v>45111617</v>
      </c>
      <c r="B11144" s="63" t="s">
        <v>10637</v>
      </c>
    </row>
    <row r="11145" spans="1:2" x14ac:dyDescent="0.25">
      <c r="A11145" s="62">
        <v>45111618</v>
      </c>
      <c r="B11145" s="63" t="s">
        <v>9049</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11114</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3705</v>
      </c>
    </row>
    <row r="11159" spans="1:2" x14ac:dyDescent="0.25">
      <c r="A11159" s="62">
        <v>45111808</v>
      </c>
      <c r="B11159" s="63" t="s">
        <v>15057</v>
      </c>
    </row>
    <row r="11160" spans="1:2" x14ac:dyDescent="0.25">
      <c r="A11160" s="62">
        <v>45111809</v>
      </c>
      <c r="B11160" s="63" t="s">
        <v>8365</v>
      </c>
    </row>
    <row r="11161" spans="1:2" x14ac:dyDescent="0.25">
      <c r="A11161" s="62">
        <v>45111810</v>
      </c>
      <c r="B11161" s="63" t="s">
        <v>3668</v>
      </c>
    </row>
    <row r="11162" spans="1:2" x14ac:dyDescent="0.25">
      <c r="A11162" s="62">
        <v>45111901</v>
      </c>
      <c r="B11162" s="63" t="s">
        <v>11744</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9755</v>
      </c>
    </row>
    <row r="11167" spans="1:2" x14ac:dyDescent="0.25">
      <c r="A11167" s="62">
        <v>45112004</v>
      </c>
      <c r="B11167" s="63" t="s">
        <v>16711</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7465</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11497</v>
      </c>
    </row>
    <row r="11181" spans="1:2" x14ac:dyDescent="0.25">
      <c r="A11181" s="62">
        <v>45121517</v>
      </c>
      <c r="B11181" s="63" t="s">
        <v>5296</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11578</v>
      </c>
    </row>
    <row r="11185" spans="1:2" x14ac:dyDescent="0.25">
      <c r="A11185" s="62">
        <v>45121601</v>
      </c>
      <c r="B11185" s="63" t="s">
        <v>3801</v>
      </c>
    </row>
    <row r="11186" spans="1:2" x14ac:dyDescent="0.25">
      <c r="A11186" s="62">
        <v>45121602</v>
      </c>
      <c r="B11186" s="63" t="s">
        <v>10138</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13972</v>
      </c>
    </row>
    <row r="11193" spans="1:2" x14ac:dyDescent="0.25">
      <c r="A11193" s="62">
        <v>45121609</v>
      </c>
      <c r="B11193" s="63" t="s">
        <v>17534</v>
      </c>
    </row>
    <row r="11194" spans="1:2" x14ac:dyDescent="0.25">
      <c r="A11194" s="62">
        <v>45121610</v>
      </c>
      <c r="B11194" s="63" t="s">
        <v>13184</v>
      </c>
    </row>
    <row r="11195" spans="1:2" x14ac:dyDescent="0.25">
      <c r="A11195" s="62">
        <v>45121611</v>
      </c>
      <c r="B11195" s="63" t="s">
        <v>7767</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13255</v>
      </c>
    </row>
    <row r="11199" spans="1:2" x14ac:dyDescent="0.25">
      <c r="A11199" s="62">
        <v>45121615</v>
      </c>
      <c r="B11199" s="63" t="s">
        <v>7502</v>
      </c>
    </row>
    <row r="11200" spans="1:2" x14ac:dyDescent="0.25">
      <c r="A11200" s="62">
        <v>45121616</v>
      </c>
      <c r="B11200" s="63" t="s">
        <v>18535</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9740</v>
      </c>
    </row>
    <row r="11204" spans="1:2" x14ac:dyDescent="0.25">
      <c r="A11204" s="62">
        <v>45121620</v>
      </c>
      <c r="B11204" s="63" t="s">
        <v>8030</v>
      </c>
    </row>
    <row r="11205" spans="1:2" x14ac:dyDescent="0.25">
      <c r="A11205" s="62">
        <v>45121621</v>
      </c>
      <c r="B11205" s="63" t="s">
        <v>15952</v>
      </c>
    </row>
    <row r="11206" spans="1:2" x14ac:dyDescent="0.25">
      <c r="A11206" s="62">
        <v>45121622</v>
      </c>
      <c r="B11206" s="63" t="s">
        <v>10817</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11932</v>
      </c>
    </row>
    <row r="11210" spans="1:2" x14ac:dyDescent="0.25">
      <c r="A11210" s="62">
        <v>45121703</v>
      </c>
      <c r="B11210" s="63" t="s">
        <v>16889</v>
      </c>
    </row>
    <row r="11211" spans="1:2" x14ac:dyDescent="0.25">
      <c r="A11211" s="62">
        <v>45121704</v>
      </c>
      <c r="B11211" s="63" t="s">
        <v>4841</v>
      </c>
    </row>
    <row r="11212" spans="1:2" x14ac:dyDescent="0.25">
      <c r="A11212" s="62">
        <v>45121705</v>
      </c>
      <c r="B11212" s="63" t="s">
        <v>10329</v>
      </c>
    </row>
    <row r="11213" spans="1:2" x14ac:dyDescent="0.25">
      <c r="A11213" s="62">
        <v>45121706</v>
      </c>
      <c r="B11213" s="63" t="s">
        <v>4979</v>
      </c>
    </row>
    <row r="11214" spans="1:2" x14ac:dyDescent="0.25">
      <c r="A11214" s="62">
        <v>45121801</v>
      </c>
      <c r="B11214" s="63" t="s">
        <v>16289</v>
      </c>
    </row>
    <row r="11215" spans="1:2" x14ac:dyDescent="0.25">
      <c r="A11215" s="62">
        <v>45121802</v>
      </c>
      <c r="B11215" s="63" t="s">
        <v>8221</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13388</v>
      </c>
    </row>
    <row r="11219" spans="1:2" x14ac:dyDescent="0.25">
      <c r="A11219" s="62">
        <v>45121806</v>
      </c>
      <c r="B11219" s="63" t="s">
        <v>11372</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10902</v>
      </c>
    </row>
    <row r="11230" spans="1:2" x14ac:dyDescent="0.25">
      <c r="A11230" s="62">
        <v>45131701</v>
      </c>
      <c r="B11230" s="63" t="s">
        <v>4032</v>
      </c>
    </row>
    <row r="11231" spans="1:2" x14ac:dyDescent="0.25">
      <c r="A11231" s="62">
        <v>45141501</v>
      </c>
      <c r="B11231" s="63" t="s">
        <v>7786</v>
      </c>
    </row>
    <row r="11232" spans="1:2" x14ac:dyDescent="0.25">
      <c r="A11232" s="62">
        <v>45141502</v>
      </c>
      <c r="B11232" s="63" t="s">
        <v>11304</v>
      </c>
    </row>
    <row r="11233" spans="1:2" x14ac:dyDescent="0.25">
      <c r="A11233" s="62">
        <v>45141601</v>
      </c>
      <c r="B11233" s="63" t="s">
        <v>12198</v>
      </c>
    </row>
    <row r="11234" spans="1:2" x14ac:dyDescent="0.25">
      <c r="A11234" s="62">
        <v>45141602</v>
      </c>
      <c r="B11234" s="63" t="s">
        <v>11401</v>
      </c>
    </row>
    <row r="11235" spans="1:2" x14ac:dyDescent="0.25">
      <c r="A11235" s="62">
        <v>45141603</v>
      </c>
      <c r="B11235" s="63" t="s">
        <v>13489</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17006</v>
      </c>
    </row>
    <row r="11241" spans="1:2" x14ac:dyDescent="0.25">
      <c r="A11241" s="62">
        <v>46101506</v>
      </c>
      <c r="B11241" s="63" t="s">
        <v>4975</v>
      </c>
    </row>
    <row r="11242" spans="1:2" x14ac:dyDescent="0.25">
      <c r="A11242" s="62">
        <v>46101601</v>
      </c>
      <c r="B11242" s="63" t="s">
        <v>6159</v>
      </c>
    </row>
    <row r="11243" spans="1:2" x14ac:dyDescent="0.25">
      <c r="A11243" s="62">
        <v>46101701</v>
      </c>
      <c r="B11243" s="63" t="s">
        <v>15853</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16037</v>
      </c>
    </row>
    <row r="11253" spans="1:2" x14ac:dyDescent="0.25">
      <c r="A11253" s="62">
        <v>46111801</v>
      </c>
      <c r="B11253" s="63" t="s">
        <v>9519</v>
      </c>
    </row>
    <row r="11254" spans="1:2" x14ac:dyDescent="0.25">
      <c r="A11254" s="62">
        <v>46121501</v>
      </c>
      <c r="B11254" s="63" t="s">
        <v>8452</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9290</v>
      </c>
    </row>
    <row r="11258" spans="1:2" x14ac:dyDescent="0.25">
      <c r="A11258" s="62">
        <v>46121505</v>
      </c>
      <c r="B11258" s="63" t="s">
        <v>8330</v>
      </c>
    </row>
    <row r="11259" spans="1:2" x14ac:dyDescent="0.25">
      <c r="A11259" s="62">
        <v>46121506</v>
      </c>
      <c r="B11259" s="63" t="s">
        <v>11526</v>
      </c>
    </row>
    <row r="11260" spans="1:2" x14ac:dyDescent="0.25">
      <c r="A11260" s="62">
        <v>46121507</v>
      </c>
      <c r="B11260" s="63" t="s">
        <v>8265</v>
      </c>
    </row>
    <row r="11261" spans="1:2" x14ac:dyDescent="0.25">
      <c r="A11261" s="62">
        <v>46121508</v>
      </c>
      <c r="B11261" s="63" t="s">
        <v>11425</v>
      </c>
    </row>
    <row r="11262" spans="1:2" x14ac:dyDescent="0.25">
      <c r="A11262" s="62">
        <v>46121509</v>
      </c>
      <c r="B11262" s="63" t="s">
        <v>6983</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10981</v>
      </c>
    </row>
    <row r="11273" spans="1:2" x14ac:dyDescent="0.25">
      <c r="A11273" s="62">
        <v>46131503</v>
      </c>
      <c r="B11273" s="63" t="s">
        <v>7859</v>
      </c>
    </row>
    <row r="11274" spans="1:2" x14ac:dyDescent="0.25">
      <c r="A11274" s="62">
        <v>46131504</v>
      </c>
      <c r="B11274" s="63" t="s">
        <v>9306</v>
      </c>
    </row>
    <row r="11275" spans="1:2" x14ac:dyDescent="0.25">
      <c r="A11275" s="62">
        <v>46131505</v>
      </c>
      <c r="B11275" s="63" t="s">
        <v>5068</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9361</v>
      </c>
    </row>
    <row r="11285" spans="1:2" x14ac:dyDescent="0.25">
      <c r="A11285" s="62">
        <v>46151504</v>
      </c>
      <c r="B11285" s="63" t="s">
        <v>6442</v>
      </c>
    </row>
    <row r="11286" spans="1:2" x14ac:dyDescent="0.25">
      <c r="A11286" s="62">
        <v>46151505</v>
      </c>
      <c r="B11286" s="63" t="s">
        <v>3924</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6521</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8425</v>
      </c>
    </row>
    <row r="11296" spans="1:2" x14ac:dyDescent="0.25">
      <c r="A11296" s="62">
        <v>46151703</v>
      </c>
      <c r="B11296" s="63" t="s">
        <v>10948</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12633</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10419</v>
      </c>
    </row>
    <row r="11304" spans="1:2" x14ac:dyDescent="0.25">
      <c r="A11304" s="62">
        <v>46151711</v>
      </c>
      <c r="B11304" s="63" t="s">
        <v>13203</v>
      </c>
    </row>
    <row r="11305" spans="1:2" x14ac:dyDescent="0.25">
      <c r="A11305" s="62">
        <v>46151712</v>
      </c>
      <c r="B11305" s="63" t="s">
        <v>11921</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12318</v>
      </c>
    </row>
    <row r="11311" spans="1:2" x14ac:dyDescent="0.25">
      <c r="A11311" s="62">
        <v>46161503</v>
      </c>
      <c r="B11311" s="63" t="s">
        <v>5629</v>
      </c>
    </row>
    <row r="11312" spans="1:2" x14ac:dyDescent="0.25">
      <c r="A11312" s="62">
        <v>46161504</v>
      </c>
      <c r="B11312" s="63" t="s">
        <v>10489</v>
      </c>
    </row>
    <row r="11313" spans="1:2" x14ac:dyDescent="0.25">
      <c r="A11313" s="62">
        <v>46161505</v>
      </c>
      <c r="B11313" s="63" t="s">
        <v>13879</v>
      </c>
    </row>
    <row r="11314" spans="1:2" x14ac:dyDescent="0.25">
      <c r="A11314" s="62">
        <v>46161506</v>
      </c>
      <c r="B11314" s="63" t="s">
        <v>10191</v>
      </c>
    </row>
    <row r="11315" spans="1:2" x14ac:dyDescent="0.25">
      <c r="A11315" s="62">
        <v>46161507</v>
      </c>
      <c r="B11315" s="63" t="s">
        <v>15157</v>
      </c>
    </row>
    <row r="11316" spans="1:2" x14ac:dyDescent="0.25">
      <c r="A11316" s="62">
        <v>46161508</v>
      </c>
      <c r="B11316" s="63" t="s">
        <v>5992</v>
      </c>
    </row>
    <row r="11317" spans="1:2" x14ac:dyDescent="0.25">
      <c r="A11317" s="62">
        <v>46161509</v>
      </c>
      <c r="B11317" s="63" t="s">
        <v>11691</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7890</v>
      </c>
    </row>
    <row r="11326" spans="1:2" x14ac:dyDescent="0.25">
      <c r="A11326" s="62">
        <v>46171504</v>
      </c>
      <c r="B11326" s="63" t="s">
        <v>10454</v>
      </c>
    </row>
    <row r="11327" spans="1:2" x14ac:dyDescent="0.25">
      <c r="A11327" s="62">
        <v>46171505</v>
      </c>
      <c r="B11327" s="63" t="s">
        <v>6950</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16293</v>
      </c>
    </row>
    <row r="11335" spans="1:2" x14ac:dyDescent="0.25">
      <c r="A11335" s="62">
        <v>46171513</v>
      </c>
      <c r="B11335" s="63" t="s">
        <v>9677</v>
      </c>
    </row>
    <row r="11336" spans="1:2" x14ac:dyDescent="0.25">
      <c r="A11336" s="62">
        <v>46171514</v>
      </c>
      <c r="B11336" s="63" t="s">
        <v>15379</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11906</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10122</v>
      </c>
    </row>
    <row r="11348" spans="1:2" x14ac:dyDescent="0.25">
      <c r="A11348" s="62">
        <v>46171610</v>
      </c>
      <c r="B11348" s="63" t="s">
        <v>17789</v>
      </c>
    </row>
    <row r="11349" spans="1:2" x14ac:dyDescent="0.25">
      <c r="A11349" s="62">
        <v>46171611</v>
      </c>
      <c r="B11349" s="63" t="s">
        <v>10215</v>
      </c>
    </row>
    <row r="11350" spans="1:2" x14ac:dyDescent="0.25">
      <c r="A11350" s="62">
        <v>46171612</v>
      </c>
      <c r="B11350" s="63" t="s">
        <v>13583</v>
      </c>
    </row>
    <row r="11351" spans="1:2" x14ac:dyDescent="0.25">
      <c r="A11351" s="62">
        <v>46171613</v>
      </c>
      <c r="B11351" s="63" t="s">
        <v>7261</v>
      </c>
    </row>
    <row r="11352" spans="1:2" x14ac:dyDescent="0.25">
      <c r="A11352" s="62">
        <v>46171615</v>
      </c>
      <c r="B11352" s="63" t="s">
        <v>16937</v>
      </c>
    </row>
    <row r="11353" spans="1:2" x14ac:dyDescent="0.25">
      <c r="A11353" s="62">
        <v>46171616</v>
      </c>
      <c r="B11353" s="63" t="s">
        <v>4739</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9928</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5434</v>
      </c>
    </row>
    <row r="11361" spans="1:2" x14ac:dyDescent="0.25">
      <c r="A11361" s="62">
        <v>46181503</v>
      </c>
      <c r="B11361" s="63" t="s">
        <v>18341</v>
      </c>
    </row>
    <row r="11362" spans="1:2" x14ac:dyDescent="0.25">
      <c r="A11362" s="62">
        <v>46181504</v>
      </c>
      <c r="B11362" s="63" t="s">
        <v>13098</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11117</v>
      </c>
    </row>
    <row r="11370" spans="1:2" x14ac:dyDescent="0.25">
      <c r="A11370" s="62">
        <v>46181516</v>
      </c>
      <c r="B11370" s="63" t="s">
        <v>16824</v>
      </c>
    </row>
    <row r="11371" spans="1:2" x14ac:dyDescent="0.25">
      <c r="A11371" s="62">
        <v>46181517</v>
      </c>
      <c r="B11371" s="63" t="s">
        <v>7857</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15027</v>
      </c>
    </row>
    <row r="11375" spans="1:2" x14ac:dyDescent="0.25">
      <c r="A11375" s="62">
        <v>46181525</v>
      </c>
      <c r="B11375" s="63" t="s">
        <v>5410</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9715</v>
      </c>
    </row>
    <row r="11386" spans="1:2" x14ac:dyDescent="0.25">
      <c r="A11386" s="62">
        <v>46181601</v>
      </c>
      <c r="B11386" s="63" t="s">
        <v>13462</v>
      </c>
    </row>
    <row r="11387" spans="1:2" x14ac:dyDescent="0.25">
      <c r="A11387" s="62">
        <v>46181602</v>
      </c>
      <c r="B11387" s="63" t="s">
        <v>6152</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7848</v>
      </c>
    </row>
    <row r="11392" spans="1:2" x14ac:dyDescent="0.25">
      <c r="A11392" s="62">
        <v>46181701</v>
      </c>
      <c r="B11392" s="63" t="s">
        <v>12335</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18831</v>
      </c>
    </row>
    <row r="11399" spans="1:2" x14ac:dyDescent="0.25">
      <c r="A11399" s="62">
        <v>46181801</v>
      </c>
      <c r="B11399" s="63" t="s">
        <v>5990</v>
      </c>
    </row>
    <row r="11400" spans="1:2" x14ac:dyDescent="0.25">
      <c r="A11400" s="62">
        <v>46181802</v>
      </c>
      <c r="B11400" s="63" t="s">
        <v>10234</v>
      </c>
    </row>
    <row r="11401" spans="1:2" x14ac:dyDescent="0.25">
      <c r="A11401" s="62">
        <v>46181803</v>
      </c>
      <c r="B11401" s="63" t="s">
        <v>18386</v>
      </c>
    </row>
    <row r="11402" spans="1:2" x14ac:dyDescent="0.25">
      <c r="A11402" s="62">
        <v>46181804</v>
      </c>
      <c r="B11402" s="63" t="s">
        <v>11164</v>
      </c>
    </row>
    <row r="11403" spans="1:2" x14ac:dyDescent="0.25">
      <c r="A11403" s="62">
        <v>46181805</v>
      </c>
      <c r="B11403" s="63" t="s">
        <v>11077</v>
      </c>
    </row>
    <row r="11404" spans="1:2" x14ac:dyDescent="0.25">
      <c r="A11404" s="62">
        <v>46181806</v>
      </c>
      <c r="B11404" s="63" t="s">
        <v>13161</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10479</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4091</v>
      </c>
    </row>
    <row r="11415" spans="1:2" x14ac:dyDescent="0.25">
      <c r="A11415" s="62">
        <v>46182004</v>
      </c>
      <c r="B11415" s="63" t="s">
        <v>7070</v>
      </c>
    </row>
    <row r="11416" spans="1:2" x14ac:dyDescent="0.25">
      <c r="A11416" s="62">
        <v>46182005</v>
      </c>
      <c r="B11416" s="63" t="s">
        <v>11411</v>
      </c>
    </row>
    <row r="11417" spans="1:2" x14ac:dyDescent="0.25">
      <c r="A11417" s="62">
        <v>46182006</v>
      </c>
      <c r="B11417" s="63" t="s">
        <v>12719</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9461</v>
      </c>
    </row>
    <row r="11421" spans="1:2" x14ac:dyDescent="0.25">
      <c r="A11421" s="62">
        <v>46182103</v>
      </c>
      <c r="B11421" s="63" t="s">
        <v>17157</v>
      </c>
    </row>
    <row r="11422" spans="1:2" x14ac:dyDescent="0.25">
      <c r="A11422" s="62">
        <v>46182104</v>
      </c>
      <c r="B11422" s="63" t="s">
        <v>3496</v>
      </c>
    </row>
    <row r="11423" spans="1:2" x14ac:dyDescent="0.25">
      <c r="A11423" s="62">
        <v>46182105</v>
      </c>
      <c r="B11423" s="63" t="s">
        <v>14405</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18485</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13287</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7313</v>
      </c>
    </row>
    <row r="11458" spans="1:2" x14ac:dyDescent="0.25">
      <c r="A11458" s="62">
        <v>46191609</v>
      </c>
      <c r="B11458" s="63" t="s">
        <v>14924</v>
      </c>
    </row>
    <row r="11459" spans="1:2" x14ac:dyDescent="0.25">
      <c r="A11459" s="62">
        <v>46191610</v>
      </c>
      <c r="B11459" s="63" t="s">
        <v>7486</v>
      </c>
    </row>
    <row r="11460" spans="1:2" x14ac:dyDescent="0.25">
      <c r="A11460" s="62">
        <v>47101501</v>
      </c>
      <c r="B11460" s="63" t="s">
        <v>12393</v>
      </c>
    </row>
    <row r="11461" spans="1:2" x14ac:dyDescent="0.25">
      <c r="A11461" s="62">
        <v>47101502</v>
      </c>
      <c r="B11461" s="63" t="s">
        <v>4390</v>
      </c>
    </row>
    <row r="11462" spans="1:2" x14ac:dyDescent="0.25">
      <c r="A11462" s="62">
        <v>47101503</v>
      </c>
      <c r="B11462" s="63" t="s">
        <v>14521</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10899</v>
      </c>
    </row>
    <row r="11469" spans="1:2" x14ac:dyDescent="0.25">
      <c r="A11469" s="62">
        <v>47101510</v>
      </c>
      <c r="B11469" s="63" t="s">
        <v>6878</v>
      </c>
    </row>
    <row r="11470" spans="1:2" x14ac:dyDescent="0.25">
      <c r="A11470" s="62">
        <v>47101511</v>
      </c>
      <c r="B11470" s="63" t="s">
        <v>16757</v>
      </c>
    </row>
    <row r="11471" spans="1:2" x14ac:dyDescent="0.25">
      <c r="A11471" s="62">
        <v>47101512</v>
      </c>
      <c r="B11471" s="63" t="s">
        <v>4724</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12844</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10212</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17741</v>
      </c>
    </row>
    <row r="11485" spans="1:2" x14ac:dyDescent="0.25">
      <c r="A11485" s="62">
        <v>47101528</v>
      </c>
      <c r="B11485" s="63" t="s">
        <v>9724</v>
      </c>
    </row>
    <row r="11486" spans="1:2" x14ac:dyDescent="0.25">
      <c r="A11486" s="62">
        <v>47101529</v>
      </c>
      <c r="B11486" s="63" t="s">
        <v>12600</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16583</v>
      </c>
    </row>
    <row r="11490" spans="1:2" x14ac:dyDescent="0.25">
      <c r="A11490" s="62">
        <v>47101533</v>
      </c>
      <c r="B11490" s="63" t="s">
        <v>7251</v>
      </c>
    </row>
    <row r="11491" spans="1:2" x14ac:dyDescent="0.25">
      <c r="A11491" s="62">
        <v>47101534</v>
      </c>
      <c r="B11491" s="63" t="s">
        <v>12476</v>
      </c>
    </row>
    <row r="11492" spans="1:2" x14ac:dyDescent="0.25">
      <c r="A11492" s="62">
        <v>47101535</v>
      </c>
      <c r="B11492" s="63" t="s">
        <v>8023</v>
      </c>
    </row>
    <row r="11493" spans="1:2" x14ac:dyDescent="0.25">
      <c r="A11493" s="62">
        <v>47101536</v>
      </c>
      <c r="B11493" s="63" t="s">
        <v>14096</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10776</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17774</v>
      </c>
    </row>
    <row r="11508" spans="1:2" x14ac:dyDescent="0.25">
      <c r="A11508" s="62">
        <v>47101612</v>
      </c>
      <c r="B11508" s="63" t="s">
        <v>9107</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5717</v>
      </c>
    </row>
    <row r="11513" spans="1:2" x14ac:dyDescent="0.25">
      <c r="A11513" s="62">
        <v>47111505</v>
      </c>
      <c r="B11513" s="63" t="s">
        <v>9739</v>
      </c>
    </row>
    <row r="11514" spans="1:2" x14ac:dyDescent="0.25">
      <c r="A11514" s="62">
        <v>47111601</v>
      </c>
      <c r="B11514" s="63" t="s">
        <v>12028</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10439</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14073</v>
      </c>
    </row>
    <row r="11529" spans="1:2" x14ac:dyDescent="0.25">
      <c r="A11529" s="62">
        <v>47121611</v>
      </c>
      <c r="B11529" s="63" t="s">
        <v>18576</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11856</v>
      </c>
    </row>
    <row r="11535" spans="1:2" x14ac:dyDescent="0.25">
      <c r="A11535" s="62">
        <v>47121704</v>
      </c>
      <c r="B11535" s="63" t="s">
        <v>14807</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14427</v>
      </c>
    </row>
    <row r="11543" spans="1:2" x14ac:dyDescent="0.25">
      <c r="A11543" s="62">
        <v>47121804</v>
      </c>
      <c r="B11543" s="63" t="s">
        <v>17319</v>
      </c>
    </row>
    <row r="11544" spans="1:2" x14ac:dyDescent="0.25">
      <c r="A11544" s="62">
        <v>47121805</v>
      </c>
      <c r="B11544" s="63" t="s">
        <v>6900</v>
      </c>
    </row>
    <row r="11545" spans="1:2" x14ac:dyDescent="0.25">
      <c r="A11545" s="62">
        <v>47121806</v>
      </c>
      <c r="B11545" s="63" t="s">
        <v>14366</v>
      </c>
    </row>
    <row r="11546" spans="1:2" x14ac:dyDescent="0.25">
      <c r="A11546" s="62">
        <v>47121807</v>
      </c>
      <c r="B11546" s="63" t="s">
        <v>7531</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8760</v>
      </c>
    </row>
    <row r="11550" spans="1:2" x14ac:dyDescent="0.25">
      <c r="A11550" s="62">
        <v>47121811</v>
      </c>
      <c r="B11550" s="63" t="s">
        <v>13708</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11601</v>
      </c>
    </row>
    <row r="11559" spans="1:2" x14ac:dyDescent="0.25">
      <c r="A11559" s="62">
        <v>47131601</v>
      </c>
      <c r="B11559" s="63" t="s">
        <v>5081</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12947</v>
      </c>
    </row>
    <row r="11564" spans="1:2" x14ac:dyDescent="0.25">
      <c r="A11564" s="62">
        <v>47131608</v>
      </c>
      <c r="B11564" s="63" t="s">
        <v>10833</v>
      </c>
    </row>
    <row r="11565" spans="1:2" x14ac:dyDescent="0.25">
      <c r="A11565" s="62">
        <v>47131609</v>
      </c>
      <c r="B11565" s="63" t="s">
        <v>17549</v>
      </c>
    </row>
    <row r="11566" spans="1:2" x14ac:dyDescent="0.25">
      <c r="A11566" s="62">
        <v>47131610</v>
      </c>
      <c r="B11566" s="63" t="s">
        <v>8577</v>
      </c>
    </row>
    <row r="11567" spans="1:2" x14ac:dyDescent="0.25">
      <c r="A11567" s="62">
        <v>47131611</v>
      </c>
      <c r="B11567" s="63" t="s">
        <v>13289</v>
      </c>
    </row>
    <row r="11568" spans="1:2" x14ac:dyDescent="0.25">
      <c r="A11568" s="62">
        <v>47131612</v>
      </c>
      <c r="B11568" s="63" t="s">
        <v>18257</v>
      </c>
    </row>
    <row r="11569" spans="1:2" x14ac:dyDescent="0.25">
      <c r="A11569" s="62">
        <v>47131613</v>
      </c>
      <c r="B11569" s="63" t="s">
        <v>13199</v>
      </c>
    </row>
    <row r="11570" spans="1:2" x14ac:dyDescent="0.25">
      <c r="A11570" s="62">
        <v>47131614</v>
      </c>
      <c r="B11570" s="63" t="s">
        <v>17374</v>
      </c>
    </row>
    <row r="11571" spans="1:2" x14ac:dyDescent="0.25">
      <c r="A11571" s="62">
        <v>47131615</v>
      </c>
      <c r="B11571" s="63" t="s">
        <v>8607</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16501</v>
      </c>
    </row>
    <row r="11580" spans="1:2" x14ac:dyDescent="0.25">
      <c r="A11580" s="62">
        <v>47131705</v>
      </c>
      <c r="B11580" s="63" t="s">
        <v>12086</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17371</v>
      </c>
    </row>
    <row r="11587" spans="1:2" x14ac:dyDescent="0.25">
      <c r="A11587" s="62">
        <v>47131801</v>
      </c>
      <c r="B11587" s="63" t="s">
        <v>11849</v>
      </c>
    </row>
    <row r="11588" spans="1:2" x14ac:dyDescent="0.25">
      <c r="A11588" s="62">
        <v>47131802</v>
      </c>
      <c r="B11588" s="63" t="s">
        <v>17391</v>
      </c>
    </row>
    <row r="11589" spans="1:2" x14ac:dyDescent="0.25">
      <c r="A11589" s="62">
        <v>47131803</v>
      </c>
      <c r="B11589" s="63" t="s">
        <v>12948</v>
      </c>
    </row>
    <row r="11590" spans="1:2" x14ac:dyDescent="0.25">
      <c r="A11590" s="62">
        <v>47131804</v>
      </c>
      <c r="B11590" s="63" t="s">
        <v>11503</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3804</v>
      </c>
    </row>
    <row r="11594" spans="1:2" x14ac:dyDescent="0.25">
      <c r="A11594" s="62">
        <v>47131808</v>
      </c>
      <c r="B11594" s="63" t="s">
        <v>14622</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8521</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17005</v>
      </c>
    </row>
    <row r="11602" spans="1:2" x14ac:dyDescent="0.25">
      <c r="A11602" s="62">
        <v>47131816</v>
      </c>
      <c r="B11602" s="63" t="s">
        <v>5223</v>
      </c>
    </row>
    <row r="11603" spans="1:2" x14ac:dyDescent="0.25">
      <c r="A11603" s="62">
        <v>47131817</v>
      </c>
      <c r="B11603" s="63" t="s">
        <v>16862</v>
      </c>
    </row>
    <row r="11604" spans="1:2" x14ac:dyDescent="0.25">
      <c r="A11604" s="62">
        <v>47131818</v>
      </c>
      <c r="B11604" s="63" t="s">
        <v>3475</v>
      </c>
    </row>
    <row r="11605" spans="1:2" x14ac:dyDescent="0.25">
      <c r="A11605" s="62">
        <v>47131819</v>
      </c>
      <c r="B11605" s="63" t="s">
        <v>16841</v>
      </c>
    </row>
    <row r="11606" spans="1:2" x14ac:dyDescent="0.25">
      <c r="A11606" s="62">
        <v>47131820</v>
      </c>
      <c r="B11606" s="63" t="s">
        <v>6480</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4792</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5311</v>
      </c>
    </row>
    <row r="11623" spans="1:2" x14ac:dyDescent="0.25">
      <c r="A11623" s="62">
        <v>47131903</v>
      </c>
      <c r="B11623" s="63" t="s">
        <v>11196</v>
      </c>
    </row>
    <row r="11624" spans="1:2" x14ac:dyDescent="0.25">
      <c r="A11624" s="62">
        <v>47131904</v>
      </c>
      <c r="B11624" s="63" t="s">
        <v>10323</v>
      </c>
    </row>
    <row r="11625" spans="1:2" x14ac:dyDescent="0.25">
      <c r="A11625" s="62">
        <v>47131905</v>
      </c>
      <c r="B11625" s="63" t="s">
        <v>10674</v>
      </c>
    </row>
    <row r="11626" spans="1:2" x14ac:dyDescent="0.25">
      <c r="A11626" s="62">
        <v>47131906</v>
      </c>
      <c r="B11626" s="63" t="s">
        <v>10087</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15571</v>
      </c>
    </row>
    <row r="11634" spans="1:2" x14ac:dyDescent="0.25">
      <c r="A11634" s="62">
        <v>48101503</v>
      </c>
      <c r="B11634" s="63" t="s">
        <v>9978</v>
      </c>
    </row>
    <row r="11635" spans="1:2" x14ac:dyDescent="0.25">
      <c r="A11635" s="62">
        <v>48101504</v>
      </c>
      <c r="B11635" s="63" t="s">
        <v>4673</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8779</v>
      </c>
    </row>
    <row r="11639" spans="1:2" x14ac:dyDescent="0.25">
      <c r="A11639" s="62">
        <v>48101508</v>
      </c>
      <c r="B11639" s="63" t="s">
        <v>11435</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11370</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15135</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11182</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16940</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11272</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11351</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8160</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11103</v>
      </c>
    </row>
    <row r="11696" spans="1:2" x14ac:dyDescent="0.25">
      <c r="A11696" s="62">
        <v>48101801</v>
      </c>
      <c r="B11696" s="63" t="s">
        <v>2709</v>
      </c>
    </row>
    <row r="11697" spans="1:2" x14ac:dyDescent="0.25">
      <c r="A11697" s="62">
        <v>48101802</v>
      </c>
      <c r="B11697" s="63" t="s">
        <v>11759</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12070</v>
      </c>
    </row>
    <row r="11705" spans="1:2" x14ac:dyDescent="0.25">
      <c r="A11705" s="62">
        <v>48101810</v>
      </c>
      <c r="B11705" s="63" t="s">
        <v>4510</v>
      </c>
    </row>
    <row r="11706" spans="1:2" x14ac:dyDescent="0.25">
      <c r="A11706" s="62">
        <v>48101811</v>
      </c>
      <c r="B11706" s="63" t="s">
        <v>13751</v>
      </c>
    </row>
    <row r="11707" spans="1:2" x14ac:dyDescent="0.25">
      <c r="A11707" s="62">
        <v>48101812</v>
      </c>
      <c r="B11707" s="63" t="s">
        <v>11745</v>
      </c>
    </row>
    <row r="11708" spans="1:2" x14ac:dyDescent="0.25">
      <c r="A11708" s="62">
        <v>48101813</v>
      </c>
      <c r="B11708" s="63" t="s">
        <v>6465</v>
      </c>
    </row>
    <row r="11709" spans="1:2" x14ac:dyDescent="0.25">
      <c r="A11709" s="62">
        <v>48101814</v>
      </c>
      <c r="B11709" s="63" t="s">
        <v>17584</v>
      </c>
    </row>
    <row r="11710" spans="1:2" x14ac:dyDescent="0.25">
      <c r="A11710" s="62">
        <v>48101815</v>
      </c>
      <c r="B11710" s="63" t="s">
        <v>11442</v>
      </c>
    </row>
    <row r="11711" spans="1:2" x14ac:dyDescent="0.25">
      <c r="A11711" s="62">
        <v>48101816</v>
      </c>
      <c r="B11711" s="63" t="s">
        <v>11227</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10048</v>
      </c>
    </row>
    <row r="11716" spans="1:2" x14ac:dyDescent="0.25">
      <c r="A11716" s="62">
        <v>48101904</v>
      </c>
      <c r="B11716" s="63" t="s">
        <v>18419</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10091</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4229</v>
      </c>
    </row>
    <row r="11732" spans="1:2" x14ac:dyDescent="0.25">
      <c r="A11732" s="62">
        <v>48101920</v>
      </c>
      <c r="B11732" s="63" t="s">
        <v>7485</v>
      </c>
    </row>
    <row r="11733" spans="1:2" x14ac:dyDescent="0.25">
      <c r="A11733" s="62">
        <v>48102001</v>
      </c>
      <c r="B11733" s="63" t="s">
        <v>10430</v>
      </c>
    </row>
    <row r="11734" spans="1:2" x14ac:dyDescent="0.25">
      <c r="A11734" s="62">
        <v>48102002</v>
      </c>
      <c r="B11734" s="63" t="s">
        <v>7640</v>
      </c>
    </row>
    <row r="11735" spans="1:2" x14ac:dyDescent="0.25">
      <c r="A11735" s="62">
        <v>48102003</v>
      </c>
      <c r="B11735" s="63" t="s">
        <v>14792</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6792</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14748</v>
      </c>
    </row>
    <row r="11743" spans="1:2" x14ac:dyDescent="0.25">
      <c r="A11743" s="62">
        <v>48102104</v>
      </c>
      <c r="B11743" s="63" t="s">
        <v>10835</v>
      </c>
    </row>
    <row r="11744" spans="1:2" x14ac:dyDescent="0.25">
      <c r="A11744" s="62">
        <v>48102105</v>
      </c>
      <c r="B11744" s="63" t="s">
        <v>18348</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6706</v>
      </c>
    </row>
    <row r="11751" spans="1:2" x14ac:dyDescent="0.25">
      <c r="A11751" s="62">
        <v>48111103</v>
      </c>
      <c r="B11751" s="63" t="s">
        <v>10701</v>
      </c>
    </row>
    <row r="11752" spans="1:2" x14ac:dyDescent="0.25">
      <c r="A11752" s="62">
        <v>48111104</v>
      </c>
      <c r="B11752" s="63" t="s">
        <v>8073</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7656</v>
      </c>
    </row>
    <row r="11757" spans="1:2" x14ac:dyDescent="0.25">
      <c r="A11757" s="62">
        <v>48111201</v>
      </c>
      <c r="B11757" s="63" t="s">
        <v>9331</v>
      </c>
    </row>
    <row r="11758" spans="1:2" x14ac:dyDescent="0.25">
      <c r="A11758" s="62">
        <v>48111202</v>
      </c>
      <c r="B11758" s="63" t="s">
        <v>13693</v>
      </c>
    </row>
    <row r="11759" spans="1:2" x14ac:dyDescent="0.25">
      <c r="A11759" s="62">
        <v>48111301</v>
      </c>
      <c r="B11759" s="63" t="s">
        <v>6394</v>
      </c>
    </row>
    <row r="11760" spans="1:2" x14ac:dyDescent="0.25">
      <c r="A11760" s="62">
        <v>48111302</v>
      </c>
      <c r="B11760" s="63" t="s">
        <v>11579</v>
      </c>
    </row>
    <row r="11761" spans="1:2" x14ac:dyDescent="0.25">
      <c r="A11761" s="62">
        <v>48111303</v>
      </c>
      <c r="B11761" s="63" t="s">
        <v>10813</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5977</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5973</v>
      </c>
    </row>
    <row r="11772" spans="1:2" x14ac:dyDescent="0.25">
      <c r="A11772" s="62">
        <v>49101601</v>
      </c>
      <c r="B11772" s="63" t="s">
        <v>14969</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11651</v>
      </c>
    </row>
    <row r="11779" spans="1:2" x14ac:dyDescent="0.25">
      <c r="A11779" s="62">
        <v>49101608</v>
      </c>
      <c r="B11779" s="63" t="s">
        <v>7057</v>
      </c>
    </row>
    <row r="11780" spans="1:2" x14ac:dyDescent="0.25">
      <c r="A11780" s="62">
        <v>49101609</v>
      </c>
      <c r="B11780" s="63" t="s">
        <v>13193</v>
      </c>
    </row>
    <row r="11781" spans="1:2" x14ac:dyDescent="0.25">
      <c r="A11781" s="62">
        <v>49101611</v>
      </c>
      <c r="B11781" s="63" t="s">
        <v>15419</v>
      </c>
    </row>
    <row r="11782" spans="1:2" x14ac:dyDescent="0.25">
      <c r="A11782" s="62">
        <v>49101612</v>
      </c>
      <c r="B11782" s="63" t="s">
        <v>4742</v>
      </c>
    </row>
    <row r="11783" spans="1:2" x14ac:dyDescent="0.25">
      <c r="A11783" s="62">
        <v>49101613</v>
      </c>
      <c r="B11783" s="63" t="s">
        <v>12757</v>
      </c>
    </row>
    <row r="11784" spans="1:2" x14ac:dyDescent="0.25">
      <c r="A11784" s="62">
        <v>49101701</v>
      </c>
      <c r="B11784" s="63" t="s">
        <v>3666</v>
      </c>
    </row>
    <row r="11785" spans="1:2" x14ac:dyDescent="0.25">
      <c r="A11785" s="62">
        <v>49101702</v>
      </c>
      <c r="B11785" s="63" t="s">
        <v>11968</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11585</v>
      </c>
    </row>
    <row r="11791" spans="1:2" x14ac:dyDescent="0.25">
      <c r="A11791" s="62">
        <v>49121502</v>
      </c>
      <c r="B11791" s="63" t="s">
        <v>6363</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7747</v>
      </c>
    </row>
    <row r="11797" spans="1:2" x14ac:dyDescent="0.25">
      <c r="A11797" s="62">
        <v>49121508</v>
      </c>
      <c r="B11797" s="63" t="s">
        <v>12936</v>
      </c>
    </row>
    <row r="11798" spans="1:2" x14ac:dyDescent="0.25">
      <c r="A11798" s="62">
        <v>49121509</v>
      </c>
      <c r="B11798" s="63" t="s">
        <v>10758</v>
      </c>
    </row>
    <row r="11799" spans="1:2" x14ac:dyDescent="0.25">
      <c r="A11799" s="62">
        <v>49121510</v>
      </c>
      <c r="B11799" s="63" t="s">
        <v>14856</v>
      </c>
    </row>
    <row r="11800" spans="1:2" x14ac:dyDescent="0.25">
      <c r="A11800" s="62">
        <v>49121601</v>
      </c>
      <c r="B11800" s="63" t="s">
        <v>3704</v>
      </c>
    </row>
    <row r="11801" spans="1:2" x14ac:dyDescent="0.25">
      <c r="A11801" s="62">
        <v>49121602</v>
      </c>
      <c r="B11801" s="63" t="s">
        <v>14156</v>
      </c>
    </row>
    <row r="11802" spans="1:2" x14ac:dyDescent="0.25">
      <c r="A11802" s="62">
        <v>49121603</v>
      </c>
      <c r="B11802" s="63" t="s">
        <v>9779</v>
      </c>
    </row>
    <row r="11803" spans="1:2" x14ac:dyDescent="0.25">
      <c r="A11803" s="62">
        <v>49131501</v>
      </c>
      <c r="B11803" s="63" t="s">
        <v>4884</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4984</v>
      </c>
    </row>
    <row r="11807" spans="1:2" x14ac:dyDescent="0.25">
      <c r="A11807" s="62">
        <v>49131505</v>
      </c>
      <c r="B11807" s="63" t="s">
        <v>15588</v>
      </c>
    </row>
    <row r="11808" spans="1:2" x14ac:dyDescent="0.25">
      <c r="A11808" s="62">
        <v>49131506</v>
      </c>
      <c r="B11808" s="63" t="s">
        <v>10542</v>
      </c>
    </row>
    <row r="11809" spans="1:2" x14ac:dyDescent="0.25">
      <c r="A11809" s="62">
        <v>49131601</v>
      </c>
      <c r="B11809" s="63" t="s">
        <v>6956</v>
      </c>
    </row>
    <row r="11810" spans="1:2" x14ac:dyDescent="0.25">
      <c r="A11810" s="62">
        <v>49131602</v>
      </c>
      <c r="B11810" s="63" t="s">
        <v>9437</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18493</v>
      </c>
    </row>
    <row r="11814" spans="1:2" x14ac:dyDescent="0.25">
      <c r="A11814" s="62">
        <v>49131606</v>
      </c>
      <c r="B11814" s="63" t="s">
        <v>11465</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15629</v>
      </c>
    </row>
    <row r="11830" spans="1:2" x14ac:dyDescent="0.25">
      <c r="A11830" s="62">
        <v>49151502</v>
      </c>
      <c r="B11830" s="63" t="s">
        <v>4019</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5023</v>
      </c>
    </row>
    <row r="11834" spans="1:2" x14ac:dyDescent="0.25">
      <c r="A11834" s="62">
        <v>49151601</v>
      </c>
      <c r="B11834" s="63" t="s">
        <v>10059</v>
      </c>
    </row>
    <row r="11835" spans="1:2" x14ac:dyDescent="0.25">
      <c r="A11835" s="62">
        <v>49151602</v>
      </c>
      <c r="B11835" s="63" t="s">
        <v>17085</v>
      </c>
    </row>
    <row r="11836" spans="1:2" x14ac:dyDescent="0.25">
      <c r="A11836" s="62">
        <v>49151603</v>
      </c>
      <c r="B11836" s="63" t="s">
        <v>13417</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11561</v>
      </c>
    </row>
    <row r="11840" spans="1:2" x14ac:dyDescent="0.25">
      <c r="A11840" s="62">
        <v>49161504</v>
      </c>
      <c r="B11840" s="63" t="s">
        <v>8367</v>
      </c>
    </row>
    <row r="11841" spans="1:2" x14ac:dyDescent="0.25">
      <c r="A11841" s="62">
        <v>49161505</v>
      </c>
      <c r="B11841" s="63" t="s">
        <v>17772</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16452</v>
      </c>
    </row>
    <row r="11853" spans="1:2" x14ac:dyDescent="0.25">
      <c r="A11853" s="62">
        <v>49161517</v>
      </c>
      <c r="B11853" s="63" t="s">
        <v>12625</v>
      </c>
    </row>
    <row r="11854" spans="1:2" x14ac:dyDescent="0.25">
      <c r="A11854" s="62">
        <v>49161518</v>
      </c>
      <c r="B11854" s="63" t="s">
        <v>18738</v>
      </c>
    </row>
    <row r="11855" spans="1:2" x14ac:dyDescent="0.25">
      <c r="A11855" s="62">
        <v>49161519</v>
      </c>
      <c r="B11855" s="63" t="s">
        <v>11281</v>
      </c>
    </row>
    <row r="11856" spans="1:2" x14ac:dyDescent="0.25">
      <c r="A11856" s="62">
        <v>49161520</v>
      </c>
      <c r="B11856" s="63" t="s">
        <v>7651</v>
      </c>
    </row>
    <row r="11857" spans="1:2" x14ac:dyDescent="0.25">
      <c r="A11857" s="62">
        <v>49161521</v>
      </c>
      <c r="B11857" s="63" t="s">
        <v>11697</v>
      </c>
    </row>
    <row r="11858" spans="1:2" x14ac:dyDescent="0.25">
      <c r="A11858" s="62">
        <v>49161522</v>
      </c>
      <c r="B11858" s="63" t="s">
        <v>7463</v>
      </c>
    </row>
    <row r="11859" spans="1:2" x14ac:dyDescent="0.25">
      <c r="A11859" s="62">
        <v>49161523</v>
      </c>
      <c r="B11859" s="63" t="s">
        <v>11842</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15753</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16985</v>
      </c>
    </row>
    <row r="11867" spans="1:2" x14ac:dyDescent="0.25">
      <c r="A11867" s="62">
        <v>49161605</v>
      </c>
      <c r="B11867" s="63" t="s">
        <v>7551</v>
      </c>
    </row>
    <row r="11868" spans="1:2" x14ac:dyDescent="0.25">
      <c r="A11868" s="62">
        <v>49161606</v>
      </c>
      <c r="B11868" s="63" t="s">
        <v>17526</v>
      </c>
    </row>
    <row r="11869" spans="1:2" x14ac:dyDescent="0.25">
      <c r="A11869" s="62">
        <v>49161607</v>
      </c>
      <c r="B11869" s="63" t="s">
        <v>13313</v>
      </c>
    </row>
    <row r="11870" spans="1:2" x14ac:dyDescent="0.25">
      <c r="A11870" s="62">
        <v>49161608</v>
      </c>
      <c r="B11870" s="63" t="s">
        <v>3570</v>
      </c>
    </row>
    <row r="11871" spans="1:2" x14ac:dyDescent="0.25">
      <c r="A11871" s="62">
        <v>49161609</v>
      </c>
      <c r="B11871" s="63" t="s">
        <v>6246</v>
      </c>
    </row>
    <row r="11872" spans="1:2" x14ac:dyDescent="0.25">
      <c r="A11872" s="62">
        <v>49161610</v>
      </c>
      <c r="B11872" s="63" t="s">
        <v>12688</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10499</v>
      </c>
    </row>
    <row r="11878" spans="1:2" x14ac:dyDescent="0.25">
      <c r="A11878" s="62">
        <v>49161616</v>
      </c>
      <c r="B11878" s="63" t="s">
        <v>8961</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13549</v>
      </c>
    </row>
    <row r="11885" spans="1:2" x14ac:dyDescent="0.25">
      <c r="A11885" s="62">
        <v>49161703</v>
      </c>
      <c r="B11885" s="63" t="s">
        <v>10485</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6801</v>
      </c>
    </row>
    <row r="11897" spans="1:2" x14ac:dyDescent="0.25">
      <c r="A11897" s="62">
        <v>49171603</v>
      </c>
      <c r="B11897" s="63" t="s">
        <v>14308</v>
      </c>
    </row>
    <row r="11898" spans="1:2" x14ac:dyDescent="0.25">
      <c r="A11898" s="62">
        <v>49181501</v>
      </c>
      <c r="B11898" s="63" t="s">
        <v>10103</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18661</v>
      </c>
    </row>
    <row r="11902" spans="1:2" x14ac:dyDescent="0.25">
      <c r="A11902" s="62">
        <v>49181505</v>
      </c>
      <c r="B11902" s="63" t="s">
        <v>11517</v>
      </c>
    </row>
    <row r="11903" spans="1:2" x14ac:dyDescent="0.25">
      <c r="A11903" s="62">
        <v>49181506</v>
      </c>
      <c r="B11903" s="63" t="s">
        <v>17564</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6123</v>
      </c>
    </row>
    <row r="11910" spans="1:2" x14ac:dyDescent="0.25">
      <c r="A11910" s="62">
        <v>49181513</v>
      </c>
      <c r="B11910" s="63" t="s">
        <v>14024</v>
      </c>
    </row>
    <row r="11911" spans="1:2" x14ac:dyDescent="0.25">
      <c r="A11911" s="62">
        <v>49181514</v>
      </c>
      <c r="B11911" s="63" t="s">
        <v>12153</v>
      </c>
    </row>
    <row r="11912" spans="1:2" x14ac:dyDescent="0.25">
      <c r="A11912" s="62">
        <v>49181515</v>
      </c>
      <c r="B11912" s="63" t="s">
        <v>14066</v>
      </c>
    </row>
    <row r="11913" spans="1:2" x14ac:dyDescent="0.25">
      <c r="A11913" s="62">
        <v>49181601</v>
      </c>
      <c r="B11913" s="63" t="s">
        <v>9330</v>
      </c>
    </row>
    <row r="11914" spans="1:2" x14ac:dyDescent="0.25">
      <c r="A11914" s="62">
        <v>49181602</v>
      </c>
      <c r="B11914" s="63" t="s">
        <v>18015</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14473</v>
      </c>
    </row>
    <row r="11922" spans="1:2" x14ac:dyDescent="0.25">
      <c r="A11922" s="62">
        <v>49181610</v>
      </c>
      <c r="B11922" s="63" t="s">
        <v>6239</v>
      </c>
    </row>
    <row r="11923" spans="1:2" x14ac:dyDescent="0.25">
      <c r="A11923" s="62">
        <v>49181611</v>
      </c>
      <c r="B11923" s="63" t="s">
        <v>13256</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15104</v>
      </c>
    </row>
    <row r="11927" spans="1:2" x14ac:dyDescent="0.25">
      <c r="A11927" s="62">
        <v>49201503</v>
      </c>
      <c r="B11927" s="63" t="s">
        <v>4311</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10607</v>
      </c>
    </row>
    <row r="11933" spans="1:2" x14ac:dyDescent="0.25">
      <c r="A11933" s="62">
        <v>49201516</v>
      </c>
      <c r="B11933" s="63" t="s">
        <v>10210</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7265</v>
      </c>
    </row>
    <row r="11939" spans="1:2" x14ac:dyDescent="0.25">
      <c r="A11939" s="62">
        <v>49201606</v>
      </c>
      <c r="B11939" s="63" t="s">
        <v>14397</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8108</v>
      </c>
    </row>
    <row r="11948" spans="1:2" x14ac:dyDescent="0.25">
      <c r="A11948" s="62">
        <v>49211604</v>
      </c>
      <c r="B11948" s="63" t="s">
        <v>13409</v>
      </c>
    </row>
    <row r="11949" spans="1:2" x14ac:dyDescent="0.25">
      <c r="A11949" s="62">
        <v>49211605</v>
      </c>
      <c r="B11949" s="63" t="s">
        <v>4494</v>
      </c>
    </row>
    <row r="11950" spans="1:2" x14ac:dyDescent="0.25">
      <c r="A11950" s="62">
        <v>49211606</v>
      </c>
      <c r="B11950" s="63" t="s">
        <v>11364</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10462</v>
      </c>
    </row>
    <row r="11955" spans="1:2" x14ac:dyDescent="0.25">
      <c r="A11955" s="62">
        <v>49211702</v>
      </c>
      <c r="B11955" s="63" t="s">
        <v>2982</v>
      </c>
    </row>
    <row r="11956" spans="1:2" x14ac:dyDescent="0.25">
      <c r="A11956" s="62">
        <v>49211703</v>
      </c>
      <c r="B11956" s="63" t="s">
        <v>11993</v>
      </c>
    </row>
    <row r="11957" spans="1:2" x14ac:dyDescent="0.25">
      <c r="A11957" s="62">
        <v>49211801</v>
      </c>
      <c r="B11957" s="63" t="s">
        <v>11389</v>
      </c>
    </row>
    <row r="11958" spans="1:2" x14ac:dyDescent="0.25">
      <c r="A11958" s="62">
        <v>49211802</v>
      </c>
      <c r="B11958" s="63" t="s">
        <v>4633</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14194</v>
      </c>
    </row>
    <row r="11966" spans="1:2" x14ac:dyDescent="0.25">
      <c r="A11966" s="62">
        <v>49221503</v>
      </c>
      <c r="B11966" s="63" t="s">
        <v>7169</v>
      </c>
    </row>
    <row r="11967" spans="1:2" x14ac:dyDescent="0.25">
      <c r="A11967" s="62">
        <v>49221504</v>
      </c>
      <c r="B11967" s="63" t="s">
        <v>12295</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4919</v>
      </c>
    </row>
    <row r="11971" spans="1:2" x14ac:dyDescent="0.25">
      <c r="A11971" s="62">
        <v>49221508</v>
      </c>
      <c r="B11971" s="63" t="s">
        <v>10844</v>
      </c>
    </row>
    <row r="11972" spans="1:2" x14ac:dyDescent="0.25">
      <c r="A11972" s="62">
        <v>49221509</v>
      </c>
      <c r="B11972" s="63" t="s">
        <v>3554</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12620</v>
      </c>
    </row>
    <row r="11984" spans="1:2" x14ac:dyDescent="0.25">
      <c r="A11984" s="62">
        <v>49241510</v>
      </c>
      <c r="B11984" s="63" t="s">
        <v>9701</v>
      </c>
    </row>
    <row r="11985" spans="1:2" x14ac:dyDescent="0.25">
      <c r="A11985" s="62">
        <v>49241601</v>
      </c>
      <c r="B11985" s="63" t="s">
        <v>4248</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14489</v>
      </c>
    </row>
    <row r="11991" spans="1:2" x14ac:dyDescent="0.25">
      <c r="A11991" s="62">
        <v>49241703</v>
      </c>
      <c r="B11991" s="63" t="s">
        <v>17346</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10397</v>
      </c>
    </row>
    <row r="11995" spans="1:2" x14ac:dyDescent="0.25">
      <c r="A11995" s="62">
        <v>49241707</v>
      </c>
      <c r="B11995" s="63" t="s">
        <v>17205</v>
      </c>
    </row>
    <row r="11996" spans="1:2" x14ac:dyDescent="0.25">
      <c r="A11996" s="62">
        <v>49241708</v>
      </c>
      <c r="B11996" s="63" t="s">
        <v>13440</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10668</v>
      </c>
    </row>
    <row r="12005" spans="1:2" x14ac:dyDescent="0.25">
      <c r="A12005" s="62">
        <v>50101545</v>
      </c>
      <c r="B12005" s="63" t="s">
        <v>16667</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17446</v>
      </c>
    </row>
    <row r="12011" spans="1:2" x14ac:dyDescent="0.25">
      <c r="A12011" s="62">
        <v>50111510</v>
      </c>
      <c r="B12011" s="63" t="s">
        <v>11388</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14322</v>
      </c>
    </row>
    <row r="12015" spans="1:2" x14ac:dyDescent="0.25">
      <c r="A12015" s="62">
        <v>50112002</v>
      </c>
      <c r="B12015" s="63" t="s">
        <v>6989</v>
      </c>
    </row>
    <row r="12016" spans="1:2" x14ac:dyDescent="0.25">
      <c r="A12016" s="62">
        <v>50112003</v>
      </c>
      <c r="B12016" s="63" t="s">
        <v>3785</v>
      </c>
    </row>
    <row r="12017" spans="1:2" x14ac:dyDescent="0.25">
      <c r="A12017" s="62">
        <v>50121537</v>
      </c>
      <c r="B12017" s="63" t="s">
        <v>2720</v>
      </c>
    </row>
    <row r="12018" spans="1:2" x14ac:dyDescent="0.25">
      <c r="A12018" s="62">
        <v>50121538</v>
      </c>
      <c r="B12018" s="63" t="s">
        <v>14830</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7111</v>
      </c>
    </row>
    <row r="12024" spans="1:2" x14ac:dyDescent="0.25">
      <c r="A12024" s="62">
        <v>50121706</v>
      </c>
      <c r="B12024" s="63" t="s">
        <v>10746</v>
      </c>
    </row>
    <row r="12025" spans="1:2" x14ac:dyDescent="0.25">
      <c r="A12025" s="62">
        <v>50121707</v>
      </c>
      <c r="B12025" s="63" t="s">
        <v>4468</v>
      </c>
    </row>
    <row r="12026" spans="1:2" x14ac:dyDescent="0.25">
      <c r="A12026" s="62">
        <v>50121802</v>
      </c>
      <c r="B12026" s="63" t="s">
        <v>6908</v>
      </c>
    </row>
    <row r="12027" spans="1:2" x14ac:dyDescent="0.25">
      <c r="A12027" s="62">
        <v>50121803</v>
      </c>
      <c r="B12027" s="63" t="s">
        <v>9871</v>
      </c>
    </row>
    <row r="12028" spans="1:2" x14ac:dyDescent="0.25">
      <c r="A12028" s="62">
        <v>50121804</v>
      </c>
      <c r="B12028" s="63" t="s">
        <v>11176</v>
      </c>
    </row>
    <row r="12029" spans="1:2" x14ac:dyDescent="0.25">
      <c r="A12029" s="62">
        <v>50131606</v>
      </c>
      <c r="B12029" s="63" t="s">
        <v>11434</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12667</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8320</v>
      </c>
    </row>
    <row r="12041" spans="1:2" x14ac:dyDescent="0.25">
      <c r="A12041" s="62">
        <v>50151513</v>
      </c>
      <c r="B12041" s="63" t="s">
        <v>17866</v>
      </c>
    </row>
    <row r="12042" spans="1:2" x14ac:dyDescent="0.25">
      <c r="A12042" s="62">
        <v>50151514</v>
      </c>
      <c r="B12042" s="63" t="s">
        <v>11368</v>
      </c>
    </row>
    <row r="12043" spans="1:2" x14ac:dyDescent="0.25">
      <c r="A12043" s="62">
        <v>50151604</v>
      </c>
      <c r="B12043" s="63" t="s">
        <v>3235</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12399</v>
      </c>
    </row>
    <row r="12047" spans="1:2" x14ac:dyDescent="0.25">
      <c r="A12047" s="62">
        <v>50161511</v>
      </c>
      <c r="B12047" s="63" t="s">
        <v>11552</v>
      </c>
    </row>
    <row r="12048" spans="1:2" x14ac:dyDescent="0.25">
      <c r="A12048" s="62">
        <v>50161512</v>
      </c>
      <c r="B12048" s="63" t="s">
        <v>8432</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6631</v>
      </c>
    </row>
    <row r="12052" spans="1:2" x14ac:dyDescent="0.25">
      <c r="A12052" s="62">
        <v>50171548</v>
      </c>
      <c r="B12052" s="63" t="s">
        <v>9196</v>
      </c>
    </row>
    <row r="12053" spans="1:2" x14ac:dyDescent="0.25">
      <c r="A12053" s="62">
        <v>50171549</v>
      </c>
      <c r="B12053" s="63" t="s">
        <v>10699</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14086</v>
      </c>
    </row>
    <row r="12066" spans="1:2" x14ac:dyDescent="0.25">
      <c r="A12066" s="62">
        <v>50171904</v>
      </c>
      <c r="B12066" s="63" t="s">
        <v>17216</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11696</v>
      </c>
    </row>
    <row r="12070" spans="1:2" x14ac:dyDescent="0.25">
      <c r="A12070" s="62">
        <v>50181902</v>
      </c>
      <c r="B12070" s="63" t="s">
        <v>11541</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5447</v>
      </c>
    </row>
    <row r="12078" spans="1:2" x14ac:dyDescent="0.25">
      <c r="A12078" s="62">
        <v>50182001</v>
      </c>
      <c r="B12078" s="63" t="s">
        <v>10618</v>
      </c>
    </row>
    <row r="12079" spans="1:2" x14ac:dyDescent="0.25">
      <c r="A12079" s="62">
        <v>50182002</v>
      </c>
      <c r="B12079" s="63" t="s">
        <v>7368</v>
      </c>
    </row>
    <row r="12080" spans="1:2" x14ac:dyDescent="0.25">
      <c r="A12080" s="62">
        <v>50182003</v>
      </c>
      <c r="B12080" s="63" t="s">
        <v>9802</v>
      </c>
    </row>
    <row r="12081" spans="1:2" x14ac:dyDescent="0.25">
      <c r="A12081" s="62">
        <v>50182004</v>
      </c>
      <c r="B12081" s="63" t="s">
        <v>17580</v>
      </c>
    </row>
    <row r="12082" spans="1:2" x14ac:dyDescent="0.25">
      <c r="A12082" s="62">
        <v>50191505</v>
      </c>
      <c r="B12082" s="63" t="s">
        <v>11862</v>
      </c>
    </row>
    <row r="12083" spans="1:2" x14ac:dyDescent="0.25">
      <c r="A12083" s="62">
        <v>50191506</v>
      </c>
      <c r="B12083" s="63" t="s">
        <v>11805</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16775</v>
      </c>
    </row>
    <row r="12088" spans="1:2" x14ac:dyDescent="0.25">
      <c r="A12088" s="62">
        <v>50192112</v>
      </c>
      <c r="B12088" s="63" t="s">
        <v>3425</v>
      </c>
    </row>
    <row r="12089" spans="1:2" x14ac:dyDescent="0.25">
      <c r="A12089" s="62">
        <v>50192301</v>
      </c>
      <c r="B12089" s="63" t="s">
        <v>18768</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13628</v>
      </c>
    </row>
    <row r="12093" spans="1:2" x14ac:dyDescent="0.25">
      <c r="A12093" s="62">
        <v>50192401</v>
      </c>
      <c r="B12093" s="63" t="s">
        <v>10171</v>
      </c>
    </row>
    <row r="12094" spans="1:2" x14ac:dyDescent="0.25">
      <c r="A12094" s="62">
        <v>50192402</v>
      </c>
      <c r="B12094" s="63" t="s">
        <v>13785</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11059</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13024</v>
      </c>
    </row>
    <row r="12101" spans="1:2" x14ac:dyDescent="0.25">
      <c r="A12101" s="62">
        <v>50192601</v>
      </c>
      <c r="B12101" s="63" t="s">
        <v>17331</v>
      </c>
    </row>
    <row r="12102" spans="1:2" x14ac:dyDescent="0.25">
      <c r="A12102" s="62">
        <v>50192602</v>
      </c>
      <c r="B12102" s="63" t="s">
        <v>10865</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14455</v>
      </c>
    </row>
    <row r="12106" spans="1:2" x14ac:dyDescent="0.25">
      <c r="A12106" s="62">
        <v>50192703</v>
      </c>
      <c r="B12106" s="63" t="s">
        <v>10418</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18642</v>
      </c>
    </row>
    <row r="12110" spans="1:2" x14ac:dyDescent="0.25">
      <c r="A12110" s="62">
        <v>50192901</v>
      </c>
      <c r="B12110" s="63" t="s">
        <v>10465</v>
      </c>
    </row>
    <row r="12111" spans="1:2" x14ac:dyDescent="0.25">
      <c r="A12111" s="62">
        <v>50192902</v>
      </c>
      <c r="B12111" s="63" t="s">
        <v>8411</v>
      </c>
    </row>
    <row r="12112" spans="1:2" x14ac:dyDescent="0.25">
      <c r="A12112" s="62">
        <v>50193001</v>
      </c>
      <c r="B12112" s="63" t="s">
        <v>4498</v>
      </c>
    </row>
    <row r="12113" spans="1:2" x14ac:dyDescent="0.25">
      <c r="A12113" s="62">
        <v>50193002</v>
      </c>
      <c r="B12113" s="63" t="s">
        <v>11778</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11291</v>
      </c>
    </row>
    <row r="12119" spans="1:2" x14ac:dyDescent="0.25">
      <c r="A12119" s="62">
        <v>50193201</v>
      </c>
      <c r="B12119" s="63" t="s">
        <v>4044</v>
      </c>
    </row>
    <row r="12120" spans="1:2" x14ac:dyDescent="0.25">
      <c r="A12120" s="62">
        <v>50193202</v>
      </c>
      <c r="B12120" s="63" t="s">
        <v>15622</v>
      </c>
    </row>
    <row r="12121" spans="1:2" x14ac:dyDescent="0.25">
      <c r="A12121" s="62">
        <v>50193203</v>
      </c>
      <c r="B12121" s="63" t="s">
        <v>10434</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10391</v>
      </c>
    </row>
    <row r="12125" spans="1:2" x14ac:dyDescent="0.25">
      <c r="A12125" s="62">
        <v>50201709</v>
      </c>
      <c r="B12125" s="63" t="s">
        <v>6913</v>
      </c>
    </row>
    <row r="12126" spans="1:2" x14ac:dyDescent="0.25">
      <c r="A12126" s="62">
        <v>50201710</v>
      </c>
      <c r="B12126" s="63" t="s">
        <v>12490</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11531</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17843</v>
      </c>
    </row>
    <row r="12146" spans="1:2" x14ac:dyDescent="0.25">
      <c r="A12146" s="62">
        <v>50202309</v>
      </c>
      <c r="B12146" s="63" t="s">
        <v>11832</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13381</v>
      </c>
    </row>
    <row r="12159" spans="1:2" x14ac:dyDescent="0.25">
      <c r="A12159" s="62">
        <v>50211612</v>
      </c>
      <c r="B12159" s="63" t="s">
        <v>6587</v>
      </c>
    </row>
    <row r="12160" spans="1:2" x14ac:dyDescent="0.25">
      <c r="A12160" s="62">
        <v>50221001</v>
      </c>
      <c r="B12160" s="63" t="s">
        <v>4407</v>
      </c>
    </row>
    <row r="12161" spans="1:2" x14ac:dyDescent="0.25">
      <c r="A12161" s="62">
        <v>50221002</v>
      </c>
      <c r="B12161" s="63" t="s">
        <v>13419</v>
      </c>
    </row>
    <row r="12162" spans="1:2" x14ac:dyDescent="0.25">
      <c r="A12162" s="62">
        <v>50221101</v>
      </c>
      <c r="B12162" s="63" t="s">
        <v>6764</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14518</v>
      </c>
    </row>
    <row r="12173" spans="1:2" x14ac:dyDescent="0.25">
      <c r="A12173" s="62">
        <v>51101512</v>
      </c>
      <c r="B12173" s="63" t="s">
        <v>6541</v>
      </c>
    </row>
    <row r="12174" spans="1:2" x14ac:dyDescent="0.25">
      <c r="A12174" s="62">
        <v>51101513</v>
      </c>
      <c r="B12174" s="63" t="s">
        <v>15389</v>
      </c>
    </row>
    <row r="12175" spans="1:2" x14ac:dyDescent="0.25">
      <c r="A12175" s="62">
        <v>51101514</v>
      </c>
      <c r="B12175" s="63" t="s">
        <v>9108</v>
      </c>
    </row>
    <row r="12176" spans="1:2" x14ac:dyDescent="0.25">
      <c r="A12176" s="62">
        <v>51101515</v>
      </c>
      <c r="B12176" s="63" t="s">
        <v>17318</v>
      </c>
    </row>
    <row r="12177" spans="1:2" x14ac:dyDescent="0.25">
      <c r="A12177" s="62">
        <v>51101516</v>
      </c>
      <c r="B12177" s="63" t="s">
        <v>12602</v>
      </c>
    </row>
    <row r="12178" spans="1:2" x14ac:dyDescent="0.25">
      <c r="A12178" s="62">
        <v>51101518</v>
      </c>
      <c r="B12178" s="63" t="s">
        <v>7887</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6734</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12408</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12527</v>
      </c>
    </row>
    <row r="12189" spans="1:2" x14ac:dyDescent="0.25">
      <c r="A12189" s="62">
        <v>51101531</v>
      </c>
      <c r="B12189" s="63" t="s">
        <v>3853</v>
      </c>
    </row>
    <row r="12190" spans="1:2" x14ac:dyDescent="0.25">
      <c r="A12190" s="62">
        <v>51101532</v>
      </c>
      <c r="B12190" s="63" t="s">
        <v>18162</v>
      </c>
    </row>
    <row r="12191" spans="1:2" x14ac:dyDescent="0.25">
      <c r="A12191" s="62">
        <v>51101533</v>
      </c>
      <c r="B12191" s="63" t="s">
        <v>12386</v>
      </c>
    </row>
    <row r="12192" spans="1:2" x14ac:dyDescent="0.25">
      <c r="A12192" s="62">
        <v>51101534</v>
      </c>
      <c r="B12192" s="63" t="s">
        <v>17301</v>
      </c>
    </row>
    <row r="12193" spans="1:2" x14ac:dyDescent="0.25">
      <c r="A12193" s="62">
        <v>51101535</v>
      </c>
      <c r="B12193" s="63" t="s">
        <v>6965</v>
      </c>
    </row>
    <row r="12194" spans="1:2" x14ac:dyDescent="0.25">
      <c r="A12194" s="62">
        <v>51101536</v>
      </c>
      <c r="B12194" s="63" t="s">
        <v>17145</v>
      </c>
    </row>
    <row r="12195" spans="1:2" x14ac:dyDescent="0.25">
      <c r="A12195" s="62">
        <v>51101537</v>
      </c>
      <c r="B12195" s="63" t="s">
        <v>8502</v>
      </c>
    </row>
    <row r="12196" spans="1:2" x14ac:dyDescent="0.25">
      <c r="A12196" s="62">
        <v>51101538</v>
      </c>
      <c r="B12196" s="63" t="s">
        <v>10294</v>
      </c>
    </row>
    <row r="12197" spans="1:2" x14ac:dyDescent="0.25">
      <c r="A12197" s="62">
        <v>51101539</v>
      </c>
      <c r="B12197" s="63" t="s">
        <v>17816</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12213</v>
      </c>
    </row>
    <row r="12207" spans="1:2" x14ac:dyDescent="0.25">
      <c r="A12207" s="62">
        <v>51101549</v>
      </c>
      <c r="B12207" s="63" t="s">
        <v>10286</v>
      </c>
    </row>
    <row r="12208" spans="1:2" x14ac:dyDescent="0.25">
      <c r="A12208" s="62">
        <v>51101550</v>
      </c>
      <c r="B12208" s="63" t="s">
        <v>8488</v>
      </c>
    </row>
    <row r="12209" spans="1:2" x14ac:dyDescent="0.25">
      <c r="A12209" s="62">
        <v>51101551</v>
      </c>
      <c r="B12209" s="63" t="s">
        <v>11419</v>
      </c>
    </row>
    <row r="12210" spans="1:2" x14ac:dyDescent="0.25">
      <c r="A12210" s="62">
        <v>51101552</v>
      </c>
      <c r="B12210" s="63" t="s">
        <v>326</v>
      </c>
    </row>
    <row r="12211" spans="1:2" x14ac:dyDescent="0.25">
      <c r="A12211" s="62">
        <v>51101553</v>
      </c>
      <c r="B12211" s="63" t="s">
        <v>11065</v>
      </c>
    </row>
    <row r="12212" spans="1:2" x14ac:dyDescent="0.25">
      <c r="A12212" s="62">
        <v>51101554</v>
      </c>
      <c r="B12212" s="63" t="s">
        <v>11129</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11661</v>
      </c>
    </row>
    <row r="12228" spans="1:2" x14ac:dyDescent="0.25">
      <c r="A12228" s="62">
        <v>51101570</v>
      </c>
      <c r="B12228" s="63" t="s">
        <v>18568</v>
      </c>
    </row>
    <row r="12229" spans="1:2" x14ac:dyDescent="0.25">
      <c r="A12229" s="62">
        <v>51101571</v>
      </c>
      <c r="B12229" s="63" t="s">
        <v>11807</v>
      </c>
    </row>
    <row r="12230" spans="1:2" x14ac:dyDescent="0.25">
      <c r="A12230" s="62">
        <v>51101572</v>
      </c>
      <c r="B12230" s="63" t="s">
        <v>9606</v>
      </c>
    </row>
    <row r="12231" spans="1:2" x14ac:dyDescent="0.25">
      <c r="A12231" s="62">
        <v>51101573</v>
      </c>
      <c r="B12231" s="63" t="s">
        <v>13131</v>
      </c>
    </row>
    <row r="12232" spans="1:2" x14ac:dyDescent="0.25">
      <c r="A12232" s="62">
        <v>51101574</v>
      </c>
      <c r="B12232" s="63" t="s">
        <v>15357</v>
      </c>
    </row>
    <row r="12233" spans="1:2" x14ac:dyDescent="0.25">
      <c r="A12233" s="62">
        <v>51101575</v>
      </c>
      <c r="B12233" s="63" t="s">
        <v>10570</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16152</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4224</v>
      </c>
    </row>
    <row r="12249" spans="1:2" x14ac:dyDescent="0.25">
      <c r="A12249" s="62">
        <v>51101591</v>
      </c>
      <c r="B12249" s="63" t="s">
        <v>13429</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13917</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12700</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9789</v>
      </c>
    </row>
    <row r="12262" spans="1:2" x14ac:dyDescent="0.25">
      <c r="A12262" s="62">
        <v>51101606</v>
      </c>
      <c r="B12262" s="63" t="s">
        <v>12976</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4204</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9282</v>
      </c>
    </row>
    <row r="12272" spans="1:2" x14ac:dyDescent="0.25">
      <c r="A12272" s="62">
        <v>51101619</v>
      </c>
      <c r="B12272" s="63" t="s">
        <v>3882</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11118</v>
      </c>
    </row>
    <row r="12277" spans="1:2" x14ac:dyDescent="0.25">
      <c r="A12277" s="62">
        <v>51101630</v>
      </c>
      <c r="B12277" s="63" t="s">
        <v>14553</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11683</v>
      </c>
    </row>
    <row r="12284" spans="1:2" x14ac:dyDescent="0.25">
      <c r="A12284" s="62">
        <v>51101707</v>
      </c>
      <c r="B12284" s="63" t="s">
        <v>10500</v>
      </c>
    </row>
    <row r="12285" spans="1:2" x14ac:dyDescent="0.25">
      <c r="A12285" s="62">
        <v>51101708</v>
      </c>
      <c r="B12285" s="63" t="s">
        <v>5951</v>
      </c>
    </row>
    <row r="12286" spans="1:2" x14ac:dyDescent="0.25">
      <c r="A12286" s="62">
        <v>51101709</v>
      </c>
      <c r="B12286" s="63" t="s">
        <v>14745</v>
      </c>
    </row>
    <row r="12287" spans="1:2" x14ac:dyDescent="0.25">
      <c r="A12287" s="62">
        <v>51101710</v>
      </c>
      <c r="B12287" s="63" t="s">
        <v>10079</v>
      </c>
    </row>
    <row r="12288" spans="1:2" x14ac:dyDescent="0.25">
      <c r="A12288" s="62">
        <v>51101711</v>
      </c>
      <c r="B12288" s="63" t="s">
        <v>15618</v>
      </c>
    </row>
    <row r="12289" spans="1:2" x14ac:dyDescent="0.25">
      <c r="A12289" s="62">
        <v>51101712</v>
      </c>
      <c r="B12289" s="63" t="s">
        <v>10438</v>
      </c>
    </row>
    <row r="12290" spans="1:2" x14ac:dyDescent="0.25">
      <c r="A12290" s="62">
        <v>51101713</v>
      </c>
      <c r="B12290" s="63" t="s">
        <v>10631</v>
      </c>
    </row>
    <row r="12291" spans="1:2" x14ac:dyDescent="0.25">
      <c r="A12291" s="62">
        <v>51101714</v>
      </c>
      <c r="B12291" s="63" t="s">
        <v>16496</v>
      </c>
    </row>
    <row r="12292" spans="1:2" x14ac:dyDescent="0.25">
      <c r="A12292" s="62">
        <v>51101715</v>
      </c>
      <c r="B12292" s="63" t="s">
        <v>7682</v>
      </c>
    </row>
    <row r="12293" spans="1:2" x14ac:dyDescent="0.25">
      <c r="A12293" s="62">
        <v>51101716</v>
      </c>
      <c r="B12293" s="63" t="s">
        <v>17410</v>
      </c>
    </row>
    <row r="12294" spans="1:2" x14ac:dyDescent="0.25">
      <c r="A12294" s="62">
        <v>51101717</v>
      </c>
      <c r="B12294" s="63" t="s">
        <v>6874</v>
      </c>
    </row>
    <row r="12295" spans="1:2" x14ac:dyDescent="0.25">
      <c r="A12295" s="62">
        <v>51101718</v>
      </c>
      <c r="B12295" s="63" t="s">
        <v>4798</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8935</v>
      </c>
    </row>
    <row r="12305" spans="1:2" x14ac:dyDescent="0.25">
      <c r="A12305" s="62">
        <v>51101808</v>
      </c>
      <c r="B12305" s="63" t="s">
        <v>12511</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14640</v>
      </c>
    </row>
    <row r="12311" spans="1:2" x14ac:dyDescent="0.25">
      <c r="A12311" s="62">
        <v>51101814</v>
      </c>
      <c r="B12311" s="63" t="s">
        <v>12799</v>
      </c>
    </row>
    <row r="12312" spans="1:2" x14ac:dyDescent="0.25">
      <c r="A12312" s="62">
        <v>51101815</v>
      </c>
      <c r="B12312" s="63" t="s">
        <v>17277</v>
      </c>
    </row>
    <row r="12313" spans="1:2" x14ac:dyDescent="0.25">
      <c r="A12313" s="62">
        <v>51101816</v>
      </c>
      <c r="B12313" s="63" t="s">
        <v>9892</v>
      </c>
    </row>
    <row r="12314" spans="1:2" x14ac:dyDescent="0.25">
      <c r="A12314" s="62">
        <v>51101817</v>
      </c>
      <c r="B12314" s="63" t="s">
        <v>15261</v>
      </c>
    </row>
    <row r="12315" spans="1:2" x14ac:dyDescent="0.25">
      <c r="A12315" s="62">
        <v>51101818</v>
      </c>
      <c r="B12315" s="63" t="s">
        <v>11911</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4495</v>
      </c>
    </row>
    <row r="12320" spans="1:2" x14ac:dyDescent="0.25">
      <c r="A12320" s="62">
        <v>51101825</v>
      </c>
      <c r="B12320" s="63" t="s">
        <v>11141</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18375</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4829</v>
      </c>
    </row>
    <row r="12327" spans="1:2" x14ac:dyDescent="0.25">
      <c r="A12327" s="62">
        <v>51101832</v>
      </c>
      <c r="B12327" s="63" t="s">
        <v>13177</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4523</v>
      </c>
    </row>
    <row r="12338" spans="1:2" x14ac:dyDescent="0.25">
      <c r="A12338" s="62">
        <v>51101908</v>
      </c>
      <c r="B12338" s="63" t="s">
        <v>6340</v>
      </c>
    </row>
    <row r="12339" spans="1:2" x14ac:dyDescent="0.25">
      <c r="A12339" s="62">
        <v>51101909</v>
      </c>
      <c r="B12339" s="63" t="s">
        <v>12222</v>
      </c>
    </row>
    <row r="12340" spans="1:2" x14ac:dyDescent="0.25">
      <c r="A12340" s="62">
        <v>51101910</v>
      </c>
      <c r="B12340" s="63" t="s">
        <v>16506</v>
      </c>
    </row>
    <row r="12341" spans="1:2" x14ac:dyDescent="0.25">
      <c r="A12341" s="62">
        <v>51101911</v>
      </c>
      <c r="B12341" s="63" t="s">
        <v>10416</v>
      </c>
    </row>
    <row r="12342" spans="1:2" x14ac:dyDescent="0.25">
      <c r="A12342" s="62">
        <v>51101912</v>
      </c>
      <c r="B12342" s="63" t="s">
        <v>16978</v>
      </c>
    </row>
    <row r="12343" spans="1:2" x14ac:dyDescent="0.25">
      <c r="A12343" s="62">
        <v>51102001</v>
      </c>
      <c r="B12343" s="63" t="s">
        <v>14691</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11038</v>
      </c>
    </row>
    <row r="12351" spans="1:2" x14ac:dyDescent="0.25">
      <c r="A12351" s="62">
        <v>51102009</v>
      </c>
      <c r="B12351" s="63" t="s">
        <v>12402</v>
      </c>
    </row>
    <row r="12352" spans="1:2" x14ac:dyDescent="0.25">
      <c r="A12352" s="62">
        <v>51102101</v>
      </c>
      <c r="B12352" s="63" t="s">
        <v>14426</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9471</v>
      </c>
    </row>
    <row r="12358" spans="1:2" x14ac:dyDescent="0.25">
      <c r="A12358" s="62">
        <v>51102205</v>
      </c>
      <c r="B12358" s="63" t="s">
        <v>5149</v>
      </c>
    </row>
    <row r="12359" spans="1:2" x14ac:dyDescent="0.25">
      <c r="A12359" s="62">
        <v>51102206</v>
      </c>
      <c r="B12359" s="63" t="s">
        <v>9822</v>
      </c>
    </row>
    <row r="12360" spans="1:2" x14ac:dyDescent="0.25">
      <c r="A12360" s="62">
        <v>51102207</v>
      </c>
      <c r="B12360" s="63" t="s">
        <v>4398</v>
      </c>
    </row>
    <row r="12361" spans="1:2" x14ac:dyDescent="0.25">
      <c r="A12361" s="62">
        <v>51102208</v>
      </c>
      <c r="B12361" s="63" t="s">
        <v>10842</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15982</v>
      </c>
    </row>
    <row r="12365" spans="1:2" x14ac:dyDescent="0.25">
      <c r="A12365" s="62">
        <v>51102213</v>
      </c>
      <c r="B12365" s="63" t="s">
        <v>12748</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10440</v>
      </c>
    </row>
    <row r="12369" spans="1:2" x14ac:dyDescent="0.25">
      <c r="A12369" s="62">
        <v>51102305</v>
      </c>
      <c r="B12369" s="63" t="s">
        <v>13236</v>
      </c>
    </row>
    <row r="12370" spans="1:2" x14ac:dyDescent="0.25">
      <c r="A12370" s="62">
        <v>51102306</v>
      </c>
      <c r="B12370" s="63" t="s">
        <v>10520</v>
      </c>
    </row>
    <row r="12371" spans="1:2" x14ac:dyDescent="0.25">
      <c r="A12371" s="62">
        <v>51102307</v>
      </c>
      <c r="B12371" s="63" t="s">
        <v>11751</v>
      </c>
    </row>
    <row r="12372" spans="1:2" x14ac:dyDescent="0.25">
      <c r="A12372" s="62">
        <v>51102308</v>
      </c>
      <c r="B12372" s="63" t="s">
        <v>17320</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10754</v>
      </c>
    </row>
    <row r="12384" spans="1:2" x14ac:dyDescent="0.25">
      <c r="A12384" s="62">
        <v>51102320</v>
      </c>
      <c r="B12384" s="63" t="s">
        <v>14323</v>
      </c>
    </row>
    <row r="12385" spans="1:2" x14ac:dyDescent="0.25">
      <c r="A12385" s="62">
        <v>51102321</v>
      </c>
      <c r="B12385" s="63" t="s">
        <v>4144</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8754</v>
      </c>
    </row>
    <row r="12389" spans="1:2" x14ac:dyDescent="0.25">
      <c r="A12389" s="62">
        <v>51102325</v>
      </c>
      <c r="B12389" s="63" t="s">
        <v>18819</v>
      </c>
    </row>
    <row r="12390" spans="1:2" x14ac:dyDescent="0.25">
      <c r="A12390" s="62">
        <v>51102326</v>
      </c>
      <c r="B12390" s="63" t="s">
        <v>5462</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3739</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12621</v>
      </c>
    </row>
    <row r="12404" spans="1:2" x14ac:dyDescent="0.25">
      <c r="A12404" s="62">
        <v>51102503</v>
      </c>
      <c r="B12404" s="63" t="s">
        <v>16153</v>
      </c>
    </row>
    <row r="12405" spans="1:2" x14ac:dyDescent="0.25">
      <c r="A12405" s="62">
        <v>51102505</v>
      </c>
      <c r="B12405" s="63" t="s">
        <v>7193</v>
      </c>
    </row>
    <row r="12406" spans="1:2" x14ac:dyDescent="0.25">
      <c r="A12406" s="62">
        <v>51102506</v>
      </c>
      <c r="B12406" s="63" t="s">
        <v>12371</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12345</v>
      </c>
    </row>
    <row r="12413" spans="1:2" x14ac:dyDescent="0.25">
      <c r="A12413" s="62">
        <v>51102707</v>
      </c>
      <c r="B12413" s="63" t="s">
        <v>15868</v>
      </c>
    </row>
    <row r="12414" spans="1:2" x14ac:dyDescent="0.25">
      <c r="A12414" s="62">
        <v>51102708</v>
      </c>
      <c r="B12414" s="63" t="s">
        <v>5344</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13187</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12064</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14631</v>
      </c>
    </row>
    <row r="12426" spans="1:2" x14ac:dyDescent="0.25">
      <c r="A12426" s="62">
        <v>51102721</v>
      </c>
      <c r="B12426" s="63" t="s">
        <v>8357</v>
      </c>
    </row>
    <row r="12427" spans="1:2" x14ac:dyDescent="0.25">
      <c r="A12427" s="62">
        <v>51102722</v>
      </c>
      <c r="B12427" s="63" t="s">
        <v>3707</v>
      </c>
    </row>
    <row r="12428" spans="1:2" x14ac:dyDescent="0.25">
      <c r="A12428" s="62">
        <v>51102723</v>
      </c>
      <c r="B12428" s="63" t="s">
        <v>17714</v>
      </c>
    </row>
    <row r="12429" spans="1:2" x14ac:dyDescent="0.25">
      <c r="A12429" s="62">
        <v>51102724</v>
      </c>
      <c r="B12429" s="63" t="s">
        <v>7499</v>
      </c>
    </row>
    <row r="12430" spans="1:2" x14ac:dyDescent="0.25">
      <c r="A12430" s="62">
        <v>51102725</v>
      </c>
      <c r="B12430" s="63" t="s">
        <v>13453</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11029</v>
      </c>
    </row>
    <row r="12436" spans="1:2" x14ac:dyDescent="0.25">
      <c r="A12436" s="62">
        <v>51111501</v>
      </c>
      <c r="B12436" s="63" t="s">
        <v>11201</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10652</v>
      </c>
    </row>
    <row r="12440" spans="1:2" x14ac:dyDescent="0.25">
      <c r="A12440" s="62">
        <v>51111505</v>
      </c>
      <c r="B12440" s="63" t="s">
        <v>15056</v>
      </c>
    </row>
    <row r="12441" spans="1:2" x14ac:dyDescent="0.25">
      <c r="A12441" s="62">
        <v>51111506</v>
      </c>
      <c r="B12441" s="63" t="s">
        <v>8821</v>
      </c>
    </row>
    <row r="12442" spans="1:2" x14ac:dyDescent="0.25">
      <c r="A12442" s="62">
        <v>51111507</v>
      </c>
      <c r="B12442" s="63" t="s">
        <v>10537</v>
      </c>
    </row>
    <row r="12443" spans="1:2" x14ac:dyDescent="0.25">
      <c r="A12443" s="62">
        <v>51111508</v>
      </c>
      <c r="B12443" s="63" t="s">
        <v>5062</v>
      </c>
    </row>
    <row r="12444" spans="1:2" x14ac:dyDescent="0.25">
      <c r="A12444" s="62">
        <v>51111509</v>
      </c>
      <c r="B12444" s="63" t="s">
        <v>11611</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8345</v>
      </c>
    </row>
    <row r="12453" spans="1:2" x14ac:dyDescent="0.25">
      <c r="A12453" s="62">
        <v>51111518</v>
      </c>
      <c r="B12453" s="63" t="s">
        <v>15801</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12410</v>
      </c>
    </row>
    <row r="12459" spans="1:2" x14ac:dyDescent="0.25">
      <c r="A12459" s="62">
        <v>51111603</v>
      </c>
      <c r="B12459" s="63" t="s">
        <v>4908</v>
      </c>
    </row>
    <row r="12460" spans="1:2" x14ac:dyDescent="0.25">
      <c r="A12460" s="62">
        <v>51111604</v>
      </c>
      <c r="B12460" s="63" t="s">
        <v>14535</v>
      </c>
    </row>
    <row r="12461" spans="1:2" x14ac:dyDescent="0.25">
      <c r="A12461" s="62">
        <v>51111605</v>
      </c>
      <c r="B12461" s="63" t="s">
        <v>3738</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11780</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11867</v>
      </c>
    </row>
    <row r="12479" spans="1:2" x14ac:dyDescent="0.25">
      <c r="A12479" s="62">
        <v>51111707</v>
      </c>
      <c r="B12479" s="63" t="s">
        <v>11766</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10528</v>
      </c>
    </row>
    <row r="12484" spans="1:2" x14ac:dyDescent="0.25">
      <c r="A12484" s="62">
        <v>51111712</v>
      </c>
      <c r="B12484" s="63" t="s">
        <v>10600</v>
      </c>
    </row>
    <row r="12485" spans="1:2" x14ac:dyDescent="0.25">
      <c r="A12485" s="62">
        <v>51111713</v>
      </c>
      <c r="B12485" s="63" t="s">
        <v>16510</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16707</v>
      </c>
    </row>
    <row r="12492" spans="1:2" x14ac:dyDescent="0.25">
      <c r="A12492" s="62">
        <v>51111801</v>
      </c>
      <c r="B12492" s="63" t="s">
        <v>3514</v>
      </c>
    </row>
    <row r="12493" spans="1:2" x14ac:dyDescent="0.25">
      <c r="A12493" s="62">
        <v>51111802</v>
      </c>
      <c r="B12493" s="63" t="s">
        <v>13084</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9644</v>
      </c>
    </row>
    <row r="12498" spans="1:2" x14ac:dyDescent="0.25">
      <c r="A12498" s="62">
        <v>51111807</v>
      </c>
      <c r="B12498" s="63" t="s">
        <v>14119</v>
      </c>
    </row>
    <row r="12499" spans="1:2" x14ac:dyDescent="0.25">
      <c r="A12499" s="62">
        <v>51111808</v>
      </c>
      <c r="B12499" s="63" t="s">
        <v>18330</v>
      </c>
    </row>
    <row r="12500" spans="1:2" x14ac:dyDescent="0.25">
      <c r="A12500" s="62">
        <v>51111809</v>
      </c>
      <c r="B12500" s="63" t="s">
        <v>14742</v>
      </c>
    </row>
    <row r="12501" spans="1:2" x14ac:dyDescent="0.25">
      <c r="A12501" s="62">
        <v>51111810</v>
      </c>
      <c r="B12501" s="63" t="s">
        <v>18792</v>
      </c>
    </row>
    <row r="12502" spans="1:2" x14ac:dyDescent="0.25">
      <c r="A12502" s="62">
        <v>51111811</v>
      </c>
      <c r="B12502" s="63" t="s">
        <v>14868</v>
      </c>
    </row>
    <row r="12503" spans="1:2" x14ac:dyDescent="0.25">
      <c r="A12503" s="62">
        <v>51111812</v>
      </c>
      <c r="B12503" s="63" t="s">
        <v>4804</v>
      </c>
    </row>
    <row r="12504" spans="1:2" x14ac:dyDescent="0.25">
      <c r="A12504" s="62">
        <v>51111813</v>
      </c>
      <c r="B12504" s="63" t="s">
        <v>6182</v>
      </c>
    </row>
    <row r="12505" spans="1:2" x14ac:dyDescent="0.25">
      <c r="A12505" s="62">
        <v>51111814</v>
      </c>
      <c r="B12505" s="63" t="s">
        <v>10908</v>
      </c>
    </row>
    <row r="12506" spans="1:2" x14ac:dyDescent="0.25">
      <c r="A12506" s="62">
        <v>51111815</v>
      </c>
      <c r="B12506" s="63" t="s">
        <v>12763</v>
      </c>
    </row>
    <row r="12507" spans="1:2" x14ac:dyDescent="0.25">
      <c r="A12507" s="62">
        <v>51111816</v>
      </c>
      <c r="B12507" s="63" t="s">
        <v>17664</v>
      </c>
    </row>
    <row r="12508" spans="1:2" x14ac:dyDescent="0.25">
      <c r="A12508" s="62">
        <v>51111817</v>
      </c>
      <c r="B12508" s="63" t="s">
        <v>13603</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14301</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16945</v>
      </c>
    </row>
    <row r="12520" spans="1:2" x14ac:dyDescent="0.25">
      <c r="A12520" s="62">
        <v>51121502</v>
      </c>
      <c r="B12520" s="63" t="s">
        <v>9990</v>
      </c>
    </row>
    <row r="12521" spans="1:2" x14ac:dyDescent="0.25">
      <c r="A12521" s="62">
        <v>51121503</v>
      </c>
      <c r="B12521" s="63" t="s">
        <v>5910</v>
      </c>
    </row>
    <row r="12522" spans="1:2" x14ac:dyDescent="0.25">
      <c r="A12522" s="62">
        <v>51121504</v>
      </c>
      <c r="B12522" s="63" t="s">
        <v>13744</v>
      </c>
    </row>
    <row r="12523" spans="1:2" x14ac:dyDescent="0.25">
      <c r="A12523" s="62">
        <v>51121506</v>
      </c>
      <c r="B12523" s="63" t="s">
        <v>11031</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10428</v>
      </c>
    </row>
    <row r="12527" spans="1:2" x14ac:dyDescent="0.25">
      <c r="A12527" s="62">
        <v>51121511</v>
      </c>
      <c r="B12527" s="63" t="s">
        <v>12684</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9566</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11172</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6711</v>
      </c>
    </row>
    <row r="12539" spans="1:2" x14ac:dyDescent="0.25">
      <c r="A12539" s="62">
        <v>51121523</v>
      </c>
      <c r="B12539" s="63" t="s">
        <v>15264</v>
      </c>
    </row>
    <row r="12540" spans="1:2" x14ac:dyDescent="0.25">
      <c r="A12540" s="62">
        <v>51121601</v>
      </c>
      <c r="B12540" s="63" t="s">
        <v>11285</v>
      </c>
    </row>
    <row r="12541" spans="1:2" x14ac:dyDescent="0.25">
      <c r="A12541" s="62">
        <v>51121602</v>
      </c>
      <c r="B12541" s="63" t="s">
        <v>2895</v>
      </c>
    </row>
    <row r="12542" spans="1:2" x14ac:dyDescent="0.25">
      <c r="A12542" s="62">
        <v>51121603</v>
      </c>
      <c r="B12542" s="63" t="s">
        <v>13513</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12010</v>
      </c>
    </row>
    <row r="12547" spans="1:2" x14ac:dyDescent="0.25">
      <c r="A12547" s="62">
        <v>51121610</v>
      </c>
      <c r="B12547" s="63" t="s">
        <v>2715</v>
      </c>
    </row>
    <row r="12548" spans="1:2" x14ac:dyDescent="0.25">
      <c r="A12548" s="62">
        <v>51121611</v>
      </c>
      <c r="B12548" s="63" t="s">
        <v>11834</v>
      </c>
    </row>
    <row r="12549" spans="1:2" x14ac:dyDescent="0.25">
      <c r="A12549" s="62">
        <v>51121614</v>
      </c>
      <c r="B12549" s="63" t="s">
        <v>8366</v>
      </c>
    </row>
    <row r="12550" spans="1:2" x14ac:dyDescent="0.25">
      <c r="A12550" s="62">
        <v>51121615</v>
      </c>
      <c r="B12550" s="63" t="s">
        <v>12546</v>
      </c>
    </row>
    <row r="12551" spans="1:2" x14ac:dyDescent="0.25">
      <c r="A12551" s="62">
        <v>51121616</v>
      </c>
      <c r="B12551" s="63" t="s">
        <v>9936</v>
      </c>
    </row>
    <row r="12552" spans="1:2" x14ac:dyDescent="0.25">
      <c r="A12552" s="62">
        <v>51121701</v>
      </c>
      <c r="B12552" s="63" t="s">
        <v>12752</v>
      </c>
    </row>
    <row r="12553" spans="1:2" x14ac:dyDescent="0.25">
      <c r="A12553" s="62">
        <v>51121702</v>
      </c>
      <c r="B12553" s="63" t="s">
        <v>11379</v>
      </c>
    </row>
    <row r="12554" spans="1:2" x14ac:dyDescent="0.25">
      <c r="A12554" s="62">
        <v>51121703</v>
      </c>
      <c r="B12554" s="63" t="s">
        <v>12696</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10576</v>
      </c>
    </row>
    <row r="12558" spans="1:2" x14ac:dyDescent="0.25">
      <c r="A12558" s="62">
        <v>51121707</v>
      </c>
      <c r="B12558" s="63" t="s">
        <v>4860</v>
      </c>
    </row>
    <row r="12559" spans="1:2" x14ac:dyDescent="0.25">
      <c r="A12559" s="62">
        <v>51121708</v>
      </c>
      <c r="B12559" s="63" t="s">
        <v>13763</v>
      </c>
    </row>
    <row r="12560" spans="1:2" x14ac:dyDescent="0.25">
      <c r="A12560" s="62">
        <v>51121709</v>
      </c>
      <c r="B12560" s="63" t="s">
        <v>13228</v>
      </c>
    </row>
    <row r="12561" spans="1:2" x14ac:dyDescent="0.25">
      <c r="A12561" s="62">
        <v>51121710</v>
      </c>
      <c r="B12561" s="63" t="s">
        <v>10612</v>
      </c>
    </row>
    <row r="12562" spans="1:2" x14ac:dyDescent="0.25">
      <c r="A12562" s="62">
        <v>51121711</v>
      </c>
      <c r="B12562" s="63" t="s">
        <v>13144</v>
      </c>
    </row>
    <row r="12563" spans="1:2" x14ac:dyDescent="0.25">
      <c r="A12563" s="62">
        <v>51121713</v>
      </c>
      <c r="B12563" s="63" t="s">
        <v>16938</v>
      </c>
    </row>
    <row r="12564" spans="1:2" x14ac:dyDescent="0.25">
      <c r="A12564" s="62">
        <v>51121714</v>
      </c>
      <c r="B12564" s="63" t="s">
        <v>9557</v>
      </c>
    </row>
    <row r="12565" spans="1:2" x14ac:dyDescent="0.25">
      <c r="A12565" s="62">
        <v>51121715</v>
      </c>
      <c r="B12565" s="63" t="s">
        <v>18320</v>
      </c>
    </row>
    <row r="12566" spans="1:2" x14ac:dyDescent="0.25">
      <c r="A12566" s="62">
        <v>51121716</v>
      </c>
      <c r="B12566" s="63" t="s">
        <v>16830</v>
      </c>
    </row>
    <row r="12567" spans="1:2" x14ac:dyDescent="0.25">
      <c r="A12567" s="62">
        <v>51121717</v>
      </c>
      <c r="B12567" s="63" t="s">
        <v>7121</v>
      </c>
    </row>
    <row r="12568" spans="1:2" x14ac:dyDescent="0.25">
      <c r="A12568" s="62">
        <v>51121718</v>
      </c>
      <c r="B12568" s="63" t="s">
        <v>15171</v>
      </c>
    </row>
    <row r="12569" spans="1:2" x14ac:dyDescent="0.25">
      <c r="A12569" s="62">
        <v>51121721</v>
      </c>
      <c r="B12569" s="63" t="s">
        <v>7333</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11122</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12089</v>
      </c>
    </row>
    <row r="12600" spans="1:2" x14ac:dyDescent="0.25">
      <c r="A12600" s="62">
        <v>51121754</v>
      </c>
      <c r="B12600" s="63" t="s">
        <v>7712</v>
      </c>
    </row>
    <row r="12601" spans="1:2" x14ac:dyDescent="0.25">
      <c r="A12601" s="62">
        <v>51121755</v>
      </c>
      <c r="B12601" s="63" t="s">
        <v>13337</v>
      </c>
    </row>
    <row r="12602" spans="1:2" x14ac:dyDescent="0.25">
      <c r="A12602" s="62">
        <v>51121756</v>
      </c>
      <c r="B12602" s="63" t="s">
        <v>12403</v>
      </c>
    </row>
    <row r="12603" spans="1:2" x14ac:dyDescent="0.25">
      <c r="A12603" s="62">
        <v>51121757</v>
      </c>
      <c r="B12603" s="63" t="s">
        <v>13433</v>
      </c>
    </row>
    <row r="12604" spans="1:2" x14ac:dyDescent="0.25">
      <c r="A12604" s="62">
        <v>51121758</v>
      </c>
      <c r="B12604" s="63" t="s">
        <v>17324</v>
      </c>
    </row>
    <row r="12605" spans="1:2" x14ac:dyDescent="0.25">
      <c r="A12605" s="62">
        <v>51121759</v>
      </c>
      <c r="B12605" s="63" t="s">
        <v>9515</v>
      </c>
    </row>
    <row r="12606" spans="1:2" x14ac:dyDescent="0.25">
      <c r="A12606" s="62">
        <v>51121760</v>
      </c>
      <c r="B12606" s="63" t="s">
        <v>6827</v>
      </c>
    </row>
    <row r="12607" spans="1:2" x14ac:dyDescent="0.25">
      <c r="A12607" s="62">
        <v>51121761</v>
      </c>
      <c r="B12607" s="63" t="s">
        <v>13443</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12094</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10994</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14381</v>
      </c>
    </row>
    <row r="12620" spans="1:2" x14ac:dyDescent="0.25">
      <c r="A12620" s="62">
        <v>51121809</v>
      </c>
      <c r="B12620" s="63" t="s">
        <v>8178</v>
      </c>
    </row>
    <row r="12621" spans="1:2" x14ac:dyDescent="0.25">
      <c r="A12621" s="62">
        <v>51121810</v>
      </c>
      <c r="B12621" s="63" t="s">
        <v>17887</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4084</v>
      </c>
    </row>
    <row r="12627" spans="1:2" x14ac:dyDescent="0.25">
      <c r="A12627" s="62">
        <v>51121816</v>
      </c>
      <c r="B12627" s="63" t="s">
        <v>14359</v>
      </c>
    </row>
    <row r="12628" spans="1:2" x14ac:dyDescent="0.25">
      <c r="A12628" s="62">
        <v>51121817</v>
      </c>
      <c r="B12628" s="63" t="s">
        <v>3897</v>
      </c>
    </row>
    <row r="12629" spans="1:2" x14ac:dyDescent="0.25">
      <c r="A12629" s="62">
        <v>51121818</v>
      </c>
      <c r="B12629" s="63" t="s">
        <v>13567</v>
      </c>
    </row>
    <row r="12630" spans="1:2" x14ac:dyDescent="0.25">
      <c r="A12630" s="62">
        <v>51121819</v>
      </c>
      <c r="B12630" s="63" t="s">
        <v>18462</v>
      </c>
    </row>
    <row r="12631" spans="1:2" x14ac:dyDescent="0.25">
      <c r="A12631" s="62">
        <v>51121820</v>
      </c>
      <c r="B12631" s="63" t="s">
        <v>9800</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10773</v>
      </c>
    </row>
    <row r="12635" spans="1:2" x14ac:dyDescent="0.25">
      <c r="A12635" s="62">
        <v>51121904</v>
      </c>
      <c r="B12635" s="63" t="s">
        <v>10573</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12170</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7274</v>
      </c>
    </row>
    <row r="12646" spans="1:2" x14ac:dyDescent="0.25">
      <c r="A12646" s="62">
        <v>51122108</v>
      </c>
      <c r="B12646" s="63" t="s">
        <v>3706</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16762</v>
      </c>
    </row>
    <row r="12654" spans="1:2" x14ac:dyDescent="0.25">
      <c r="A12654" s="62">
        <v>51131502</v>
      </c>
      <c r="B12654" s="63" t="s">
        <v>11769</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10632</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12728</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9066</v>
      </c>
    </row>
    <row r="12666" spans="1:2" x14ac:dyDescent="0.25">
      <c r="A12666" s="62">
        <v>51131514</v>
      </c>
      <c r="B12666" s="63" t="s">
        <v>17345</v>
      </c>
    </row>
    <row r="12667" spans="1:2" x14ac:dyDescent="0.25">
      <c r="A12667" s="62">
        <v>51131515</v>
      </c>
      <c r="B12667" s="63" t="s">
        <v>5632</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3731</v>
      </c>
    </row>
    <row r="12672" spans="1:2" x14ac:dyDescent="0.25">
      <c r="A12672" s="62">
        <v>51131604</v>
      </c>
      <c r="B12672" s="63" t="s">
        <v>12158</v>
      </c>
    </row>
    <row r="12673" spans="1:2" x14ac:dyDescent="0.25">
      <c r="A12673" s="62">
        <v>51131605</v>
      </c>
      <c r="B12673" s="63" t="s">
        <v>11678</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10471</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16977</v>
      </c>
    </row>
    <row r="12684" spans="1:2" x14ac:dyDescent="0.25">
      <c r="A12684" s="62">
        <v>51131616</v>
      </c>
      <c r="B12684" s="63" t="s">
        <v>11412</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11478</v>
      </c>
    </row>
    <row r="12690" spans="1:2" x14ac:dyDescent="0.25">
      <c r="A12690" s="62">
        <v>51131705</v>
      </c>
      <c r="B12690" s="63" t="s">
        <v>10782</v>
      </c>
    </row>
    <row r="12691" spans="1:2" x14ac:dyDescent="0.25">
      <c r="A12691" s="62">
        <v>51131706</v>
      </c>
      <c r="B12691" s="63" t="s">
        <v>3940</v>
      </c>
    </row>
    <row r="12692" spans="1:2" x14ac:dyDescent="0.25">
      <c r="A12692" s="62">
        <v>51131707</v>
      </c>
      <c r="B12692" s="63" t="s">
        <v>8123</v>
      </c>
    </row>
    <row r="12693" spans="1:2" x14ac:dyDescent="0.25">
      <c r="A12693" s="62">
        <v>51131708</v>
      </c>
      <c r="B12693" s="63" t="s">
        <v>10638</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12124</v>
      </c>
    </row>
    <row r="12697" spans="1:2" x14ac:dyDescent="0.25">
      <c r="A12697" s="62">
        <v>51131712</v>
      </c>
      <c r="B12697" s="63" t="s">
        <v>10613</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15433</v>
      </c>
    </row>
    <row r="12708" spans="1:2" x14ac:dyDescent="0.25">
      <c r="A12708" s="62">
        <v>51131807</v>
      </c>
      <c r="B12708" s="63" t="s">
        <v>10724</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3997</v>
      </c>
    </row>
    <row r="12717" spans="1:2" x14ac:dyDescent="0.25">
      <c r="A12717" s="62">
        <v>51131908</v>
      </c>
      <c r="B12717" s="63" t="s">
        <v>14617</v>
      </c>
    </row>
    <row r="12718" spans="1:2" x14ac:dyDescent="0.25">
      <c r="A12718" s="62">
        <v>51131909</v>
      </c>
      <c r="B12718" s="63" t="s">
        <v>18454</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9155</v>
      </c>
    </row>
    <row r="12723" spans="1:2" x14ac:dyDescent="0.25">
      <c r="A12723" s="62">
        <v>51141503</v>
      </c>
      <c r="B12723" s="63" t="s">
        <v>7580</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7708</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12970</v>
      </c>
    </row>
    <row r="12734" spans="1:2" x14ac:dyDescent="0.25">
      <c r="A12734" s="62">
        <v>51141514</v>
      </c>
      <c r="B12734" s="63" t="s">
        <v>15000</v>
      </c>
    </row>
    <row r="12735" spans="1:2" x14ac:dyDescent="0.25">
      <c r="A12735" s="62">
        <v>51141515</v>
      </c>
      <c r="B12735" s="63" t="s">
        <v>5131</v>
      </c>
    </row>
    <row r="12736" spans="1:2" x14ac:dyDescent="0.25">
      <c r="A12736" s="62">
        <v>51141516</v>
      </c>
      <c r="B12736" s="63" t="s">
        <v>7322</v>
      </c>
    </row>
    <row r="12737" spans="1:2" x14ac:dyDescent="0.25">
      <c r="A12737" s="62">
        <v>51141517</v>
      </c>
      <c r="B12737" s="63" t="s">
        <v>13967</v>
      </c>
    </row>
    <row r="12738" spans="1:2" x14ac:dyDescent="0.25">
      <c r="A12738" s="62">
        <v>51141518</v>
      </c>
      <c r="B12738" s="63" t="s">
        <v>6841</v>
      </c>
    </row>
    <row r="12739" spans="1:2" x14ac:dyDescent="0.25">
      <c r="A12739" s="62">
        <v>51141519</v>
      </c>
      <c r="B12739" s="63" t="s">
        <v>3527</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7013</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11229</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10898</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13848</v>
      </c>
    </row>
    <row r="12760" spans="1:2" x14ac:dyDescent="0.25">
      <c r="A12760" s="62">
        <v>51141607</v>
      </c>
      <c r="B12760" s="63" t="s">
        <v>3193</v>
      </c>
    </row>
    <row r="12761" spans="1:2" x14ac:dyDescent="0.25">
      <c r="A12761" s="62">
        <v>51141608</v>
      </c>
      <c r="B12761" s="63" t="s">
        <v>14738</v>
      </c>
    </row>
    <row r="12762" spans="1:2" x14ac:dyDescent="0.25">
      <c r="A12762" s="62">
        <v>51141609</v>
      </c>
      <c r="B12762" s="63" t="s">
        <v>7167</v>
      </c>
    </row>
    <row r="12763" spans="1:2" x14ac:dyDescent="0.25">
      <c r="A12763" s="62">
        <v>51141610</v>
      </c>
      <c r="B12763" s="63" t="s">
        <v>12110</v>
      </c>
    </row>
    <row r="12764" spans="1:2" x14ac:dyDescent="0.25">
      <c r="A12764" s="62">
        <v>51141611</v>
      </c>
      <c r="B12764" s="63" t="s">
        <v>8373</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10452</v>
      </c>
    </row>
    <row r="12769" spans="1:2" x14ac:dyDescent="0.25">
      <c r="A12769" s="62">
        <v>51141616</v>
      </c>
      <c r="B12769" s="63" t="s">
        <v>14650</v>
      </c>
    </row>
    <row r="12770" spans="1:2" x14ac:dyDescent="0.25">
      <c r="A12770" s="62">
        <v>51141617</v>
      </c>
      <c r="B12770" s="63" t="s">
        <v>6578</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14076</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12840</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10792</v>
      </c>
    </row>
    <row r="12807" spans="1:2" x14ac:dyDescent="0.25">
      <c r="A12807" s="62">
        <v>51141721</v>
      </c>
      <c r="B12807" s="63" t="s">
        <v>18417</v>
      </c>
    </row>
    <row r="12808" spans="1:2" x14ac:dyDescent="0.25">
      <c r="A12808" s="62">
        <v>51141722</v>
      </c>
      <c r="B12808" s="63" t="s">
        <v>17026</v>
      </c>
    </row>
    <row r="12809" spans="1:2" x14ac:dyDescent="0.25">
      <c r="A12809" s="62">
        <v>51141723</v>
      </c>
      <c r="B12809" s="63" t="s">
        <v>14608</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3908</v>
      </c>
    </row>
    <row r="12819" spans="1:2" x14ac:dyDescent="0.25">
      <c r="A12819" s="62">
        <v>51141804</v>
      </c>
      <c r="B12819" s="63" t="s">
        <v>10310</v>
      </c>
    </row>
    <row r="12820" spans="1:2" x14ac:dyDescent="0.25">
      <c r="A12820" s="62">
        <v>51141805</v>
      </c>
      <c r="B12820" s="63" t="s">
        <v>14814</v>
      </c>
    </row>
    <row r="12821" spans="1:2" x14ac:dyDescent="0.25">
      <c r="A12821" s="62">
        <v>51141806</v>
      </c>
      <c r="B12821" s="63" t="s">
        <v>11926</v>
      </c>
    </row>
    <row r="12822" spans="1:2" x14ac:dyDescent="0.25">
      <c r="A12822" s="62">
        <v>51141807</v>
      </c>
      <c r="B12822" s="63" t="s">
        <v>11594</v>
      </c>
    </row>
    <row r="12823" spans="1:2" x14ac:dyDescent="0.25">
      <c r="A12823" s="62">
        <v>51141808</v>
      </c>
      <c r="B12823" s="63" t="s">
        <v>11430</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14987</v>
      </c>
    </row>
    <row r="12827" spans="1:2" x14ac:dyDescent="0.25">
      <c r="A12827" s="62">
        <v>51141812</v>
      </c>
      <c r="B12827" s="63" t="s">
        <v>11438</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6761</v>
      </c>
    </row>
    <row r="12835" spans="1:2" x14ac:dyDescent="0.25">
      <c r="A12835" s="62">
        <v>51141820</v>
      </c>
      <c r="B12835" s="63" t="s">
        <v>9318</v>
      </c>
    </row>
    <row r="12836" spans="1:2" x14ac:dyDescent="0.25">
      <c r="A12836" s="62">
        <v>51141821</v>
      </c>
      <c r="B12836" s="63" t="s">
        <v>6041</v>
      </c>
    </row>
    <row r="12837" spans="1:2" x14ac:dyDescent="0.25">
      <c r="A12837" s="62">
        <v>51141822</v>
      </c>
      <c r="B12837" s="63" t="s">
        <v>13007</v>
      </c>
    </row>
    <row r="12838" spans="1:2" x14ac:dyDescent="0.25">
      <c r="A12838" s="62">
        <v>51141903</v>
      </c>
      <c r="B12838" s="63" t="s">
        <v>13669</v>
      </c>
    </row>
    <row r="12839" spans="1:2" x14ac:dyDescent="0.25">
      <c r="A12839" s="62">
        <v>51141904</v>
      </c>
      <c r="B12839" s="63" t="s">
        <v>10834</v>
      </c>
    </row>
    <row r="12840" spans="1:2" x14ac:dyDescent="0.25">
      <c r="A12840" s="62">
        <v>51141907</v>
      </c>
      <c r="B12840" s="63" t="s">
        <v>18464</v>
      </c>
    </row>
    <row r="12841" spans="1:2" x14ac:dyDescent="0.25">
      <c r="A12841" s="62">
        <v>51141908</v>
      </c>
      <c r="B12841" s="63" t="s">
        <v>10230</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3795</v>
      </c>
    </row>
    <row r="12845" spans="1:2" x14ac:dyDescent="0.25">
      <c r="A12845" s="62">
        <v>51141913</v>
      </c>
      <c r="B12845" s="63" t="s">
        <v>10972</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7136</v>
      </c>
    </row>
    <row r="12849" spans="1:2" x14ac:dyDescent="0.25">
      <c r="A12849" s="62">
        <v>51141917</v>
      </c>
      <c r="B12849" s="63" t="s">
        <v>16379</v>
      </c>
    </row>
    <row r="12850" spans="1:2" x14ac:dyDescent="0.25">
      <c r="A12850" s="62">
        <v>51141918</v>
      </c>
      <c r="B12850" s="63" t="s">
        <v>10729</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13504</v>
      </c>
    </row>
    <row r="12858" spans="1:2" x14ac:dyDescent="0.25">
      <c r="A12858" s="62">
        <v>51142004</v>
      </c>
      <c r="B12858" s="63" t="s">
        <v>3869</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4675</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12364</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18762</v>
      </c>
    </row>
    <row r="12873" spans="1:2" x14ac:dyDescent="0.25">
      <c r="A12873" s="62">
        <v>51142103</v>
      </c>
      <c r="B12873" s="63" t="s">
        <v>11055</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6879</v>
      </c>
    </row>
    <row r="12877" spans="1:2" x14ac:dyDescent="0.25">
      <c r="A12877" s="62">
        <v>51142107</v>
      </c>
      <c r="B12877" s="63" t="s">
        <v>5090</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3452</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10769</v>
      </c>
    </row>
    <row r="12888" spans="1:2" x14ac:dyDescent="0.25">
      <c r="A12888" s="62">
        <v>51142119</v>
      </c>
      <c r="B12888" s="63" t="s">
        <v>9119</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13151</v>
      </c>
    </row>
    <row r="12892" spans="1:2" x14ac:dyDescent="0.25">
      <c r="A12892" s="62">
        <v>51142123</v>
      </c>
      <c r="B12892" s="63" t="s">
        <v>10198</v>
      </c>
    </row>
    <row r="12893" spans="1:2" x14ac:dyDescent="0.25">
      <c r="A12893" s="62">
        <v>51142124</v>
      </c>
      <c r="B12893" s="63" t="s">
        <v>16216</v>
      </c>
    </row>
    <row r="12894" spans="1:2" x14ac:dyDescent="0.25">
      <c r="A12894" s="62">
        <v>51142125</v>
      </c>
      <c r="B12894" s="63" t="s">
        <v>11847</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13081</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10630</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8168</v>
      </c>
    </row>
    <row r="12909" spans="1:2" x14ac:dyDescent="0.25">
      <c r="A12909" s="62">
        <v>51142140</v>
      </c>
      <c r="B12909" s="63" t="s">
        <v>11572</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11938</v>
      </c>
    </row>
    <row r="12915" spans="1:2" x14ac:dyDescent="0.25">
      <c r="A12915" s="62">
        <v>51142146</v>
      </c>
      <c r="B12915" s="63" t="s">
        <v>10001</v>
      </c>
    </row>
    <row r="12916" spans="1:2" x14ac:dyDescent="0.25">
      <c r="A12916" s="62">
        <v>51142147</v>
      </c>
      <c r="B12916" s="63" t="s">
        <v>5957</v>
      </c>
    </row>
    <row r="12917" spans="1:2" x14ac:dyDescent="0.25">
      <c r="A12917" s="62">
        <v>51142148</v>
      </c>
      <c r="B12917" s="63" t="s">
        <v>16130</v>
      </c>
    </row>
    <row r="12918" spans="1:2" x14ac:dyDescent="0.25">
      <c r="A12918" s="62">
        <v>51142149</v>
      </c>
      <c r="B12918" s="63" t="s">
        <v>8889</v>
      </c>
    </row>
    <row r="12919" spans="1:2" x14ac:dyDescent="0.25">
      <c r="A12919" s="62">
        <v>51142201</v>
      </c>
      <c r="B12919" s="63" t="s">
        <v>4196</v>
      </c>
    </row>
    <row r="12920" spans="1:2" x14ac:dyDescent="0.25">
      <c r="A12920" s="62">
        <v>51142202</v>
      </c>
      <c r="B12920" s="63" t="s">
        <v>8455</v>
      </c>
    </row>
    <row r="12921" spans="1:2" x14ac:dyDescent="0.25">
      <c r="A12921" s="62">
        <v>51142203</v>
      </c>
      <c r="B12921" s="63" t="s">
        <v>11860</v>
      </c>
    </row>
    <row r="12922" spans="1:2" x14ac:dyDescent="0.25">
      <c r="A12922" s="62">
        <v>51142205</v>
      </c>
      <c r="B12922" s="63" t="s">
        <v>6636</v>
      </c>
    </row>
    <row r="12923" spans="1:2" x14ac:dyDescent="0.25">
      <c r="A12923" s="62">
        <v>51142206</v>
      </c>
      <c r="B12923" s="63" t="s">
        <v>11879</v>
      </c>
    </row>
    <row r="12924" spans="1:2" x14ac:dyDescent="0.25">
      <c r="A12924" s="62">
        <v>51142207</v>
      </c>
      <c r="B12924" s="63" t="s">
        <v>10636</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6698</v>
      </c>
    </row>
    <row r="12929" spans="1:2" x14ac:dyDescent="0.25">
      <c r="A12929" s="62">
        <v>51142212</v>
      </c>
      <c r="B12929" s="63" t="s">
        <v>10709</v>
      </c>
    </row>
    <row r="12930" spans="1:2" x14ac:dyDescent="0.25">
      <c r="A12930" s="62">
        <v>51142213</v>
      </c>
      <c r="B12930" s="63" t="s">
        <v>7203</v>
      </c>
    </row>
    <row r="12931" spans="1:2" x14ac:dyDescent="0.25">
      <c r="A12931" s="62">
        <v>51142214</v>
      </c>
      <c r="B12931" s="63" t="s">
        <v>10944</v>
      </c>
    </row>
    <row r="12932" spans="1:2" x14ac:dyDescent="0.25">
      <c r="A12932" s="62">
        <v>51142215</v>
      </c>
      <c r="B12932" s="63" t="s">
        <v>445</v>
      </c>
    </row>
    <row r="12933" spans="1:2" x14ac:dyDescent="0.25">
      <c r="A12933" s="62">
        <v>51142216</v>
      </c>
      <c r="B12933" s="63" t="s">
        <v>10556</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5140</v>
      </c>
    </row>
    <row r="12941" spans="1:2" x14ac:dyDescent="0.25">
      <c r="A12941" s="62">
        <v>51142224</v>
      </c>
      <c r="B12941" s="63" t="s">
        <v>15174</v>
      </c>
    </row>
    <row r="12942" spans="1:2" x14ac:dyDescent="0.25">
      <c r="A12942" s="62">
        <v>51142225</v>
      </c>
      <c r="B12942" s="63" t="s">
        <v>11608</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17565</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10575</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6154</v>
      </c>
    </row>
    <row r="12963" spans="1:2" x14ac:dyDescent="0.25">
      <c r="A12963" s="62">
        <v>51142404</v>
      </c>
      <c r="B12963" s="63" t="s">
        <v>16278</v>
      </c>
    </row>
    <row r="12964" spans="1:2" x14ac:dyDescent="0.25">
      <c r="A12964" s="62">
        <v>51142405</v>
      </c>
      <c r="B12964" s="63" t="s">
        <v>10396</v>
      </c>
    </row>
    <row r="12965" spans="1:2" x14ac:dyDescent="0.25">
      <c r="A12965" s="62">
        <v>51142406</v>
      </c>
      <c r="B12965" s="63" t="s">
        <v>4980</v>
      </c>
    </row>
    <row r="12966" spans="1:2" x14ac:dyDescent="0.25">
      <c r="A12966" s="62">
        <v>51142407</v>
      </c>
      <c r="B12966" s="63" t="s">
        <v>14653</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12048</v>
      </c>
    </row>
    <row r="12975" spans="1:2" x14ac:dyDescent="0.25">
      <c r="A12975" s="62">
        <v>51142502</v>
      </c>
      <c r="B12975" s="63" t="s">
        <v>9116</v>
      </c>
    </row>
    <row r="12976" spans="1:2" x14ac:dyDescent="0.25">
      <c r="A12976" s="62">
        <v>51142503</v>
      </c>
      <c r="B12976" s="63" t="s">
        <v>6400</v>
      </c>
    </row>
    <row r="12977" spans="1:2" x14ac:dyDescent="0.25">
      <c r="A12977" s="62">
        <v>51142504</v>
      </c>
      <c r="B12977" s="63" t="s">
        <v>14633</v>
      </c>
    </row>
    <row r="12978" spans="1:2" x14ac:dyDescent="0.25">
      <c r="A12978" s="62">
        <v>51142505</v>
      </c>
      <c r="B12978" s="63" t="s">
        <v>18319</v>
      </c>
    </row>
    <row r="12979" spans="1:2" x14ac:dyDescent="0.25">
      <c r="A12979" s="62">
        <v>51142506</v>
      </c>
      <c r="B12979" s="63" t="s">
        <v>5681</v>
      </c>
    </row>
    <row r="12980" spans="1:2" x14ac:dyDescent="0.25">
      <c r="A12980" s="62">
        <v>51142507</v>
      </c>
      <c r="B12980" s="63" t="s">
        <v>11728</v>
      </c>
    </row>
    <row r="12981" spans="1:2" x14ac:dyDescent="0.25">
      <c r="A12981" s="62">
        <v>51142508</v>
      </c>
      <c r="B12981" s="63" t="s">
        <v>17139</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11717</v>
      </c>
    </row>
    <row r="12987" spans="1:2" x14ac:dyDescent="0.25">
      <c r="A12987" s="62">
        <v>51142604</v>
      </c>
      <c r="B12987" s="63" t="s">
        <v>10062</v>
      </c>
    </row>
    <row r="12988" spans="1:2" x14ac:dyDescent="0.25">
      <c r="A12988" s="62">
        <v>51142605</v>
      </c>
      <c r="B12988" s="63" t="s">
        <v>15118</v>
      </c>
    </row>
    <row r="12989" spans="1:2" x14ac:dyDescent="0.25">
      <c r="A12989" s="62">
        <v>51142606</v>
      </c>
      <c r="B12989" s="63" t="s">
        <v>7582</v>
      </c>
    </row>
    <row r="12990" spans="1:2" x14ac:dyDescent="0.25">
      <c r="A12990" s="62">
        <v>51142607</v>
      </c>
      <c r="B12990" s="63" t="s">
        <v>13646</v>
      </c>
    </row>
    <row r="12991" spans="1:2" x14ac:dyDescent="0.25">
      <c r="A12991" s="62">
        <v>51142608</v>
      </c>
      <c r="B12991" s="63" t="s">
        <v>11647</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12681</v>
      </c>
    </row>
    <row r="12995" spans="1:2" x14ac:dyDescent="0.25">
      <c r="A12995" s="62">
        <v>51142612</v>
      </c>
      <c r="B12995" s="63" t="s">
        <v>11002</v>
      </c>
    </row>
    <row r="12996" spans="1:2" x14ac:dyDescent="0.25">
      <c r="A12996" s="62">
        <v>51142613</v>
      </c>
      <c r="B12996" s="63" t="s">
        <v>16973</v>
      </c>
    </row>
    <row r="12997" spans="1:2" x14ac:dyDescent="0.25">
      <c r="A12997" s="62">
        <v>51142614</v>
      </c>
      <c r="B12997" s="63" t="s">
        <v>11397</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14548</v>
      </c>
    </row>
    <row r="13006" spans="1:2" x14ac:dyDescent="0.25">
      <c r="A13006" s="62">
        <v>51142901</v>
      </c>
      <c r="B13006" s="63" t="s">
        <v>4855</v>
      </c>
    </row>
    <row r="13007" spans="1:2" x14ac:dyDescent="0.25">
      <c r="A13007" s="62">
        <v>51142902</v>
      </c>
      <c r="B13007" s="63" t="s">
        <v>13613</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13188</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13683</v>
      </c>
    </row>
    <row r="13020" spans="1:2" x14ac:dyDescent="0.25">
      <c r="A13020" s="62">
        <v>51142915</v>
      </c>
      <c r="B13020" s="63" t="s">
        <v>12697</v>
      </c>
    </row>
    <row r="13021" spans="1:2" x14ac:dyDescent="0.25">
      <c r="A13021" s="62">
        <v>51142916</v>
      </c>
      <c r="B13021" s="63" t="s">
        <v>7687</v>
      </c>
    </row>
    <row r="13022" spans="1:2" x14ac:dyDescent="0.25">
      <c r="A13022" s="62">
        <v>51142917</v>
      </c>
      <c r="B13022" s="63" t="s">
        <v>10041</v>
      </c>
    </row>
    <row r="13023" spans="1:2" x14ac:dyDescent="0.25">
      <c r="A13023" s="62">
        <v>51142918</v>
      </c>
      <c r="B13023" s="63" t="s">
        <v>8020</v>
      </c>
    </row>
    <row r="13024" spans="1:2" x14ac:dyDescent="0.25">
      <c r="A13024" s="62">
        <v>51142919</v>
      </c>
      <c r="B13024" s="63" t="s">
        <v>10966</v>
      </c>
    </row>
    <row r="13025" spans="1:2" x14ac:dyDescent="0.25">
      <c r="A13025" s="62">
        <v>51142920</v>
      </c>
      <c r="B13025" s="63" t="s">
        <v>2306</v>
      </c>
    </row>
    <row r="13026" spans="1:2" x14ac:dyDescent="0.25">
      <c r="A13026" s="62">
        <v>51142921</v>
      </c>
      <c r="B13026" s="63" t="s">
        <v>14468</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10755</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11950</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11480</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12639</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13346</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11106</v>
      </c>
    </row>
    <row r="13067" spans="1:2" x14ac:dyDescent="0.25">
      <c r="A13067" s="62">
        <v>51151515</v>
      </c>
      <c r="B13067" s="63" t="s">
        <v>11774</v>
      </c>
    </row>
    <row r="13068" spans="1:2" x14ac:dyDescent="0.25">
      <c r="A13068" s="62">
        <v>51151516</v>
      </c>
      <c r="B13068" s="63" t="s">
        <v>11831</v>
      </c>
    </row>
    <row r="13069" spans="1:2" x14ac:dyDescent="0.25">
      <c r="A13069" s="62">
        <v>51151517</v>
      </c>
      <c r="B13069" s="63" t="s">
        <v>16203</v>
      </c>
    </row>
    <row r="13070" spans="1:2" x14ac:dyDescent="0.25">
      <c r="A13070" s="62">
        <v>51151518</v>
      </c>
      <c r="B13070" s="63" t="s">
        <v>11321</v>
      </c>
    </row>
    <row r="13071" spans="1:2" x14ac:dyDescent="0.25">
      <c r="A13071" s="62">
        <v>51151601</v>
      </c>
      <c r="B13071" s="63" t="s">
        <v>16188</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12866</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3741</v>
      </c>
    </row>
    <row r="13092" spans="1:2" x14ac:dyDescent="0.25">
      <c r="A13092" s="62">
        <v>51151706</v>
      </c>
      <c r="B13092" s="63" t="s">
        <v>3060</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6014</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9016</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11356</v>
      </c>
    </row>
    <row r="13113" spans="1:2" x14ac:dyDescent="0.25">
      <c r="A13113" s="62">
        <v>51151727</v>
      </c>
      <c r="B13113" s="63" t="s">
        <v>7596</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12832</v>
      </c>
    </row>
    <row r="13117" spans="1:2" x14ac:dyDescent="0.25">
      <c r="A13117" s="62">
        <v>51151731</v>
      </c>
      <c r="B13117" s="63" t="s">
        <v>10417</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7841</v>
      </c>
    </row>
    <row r="13127" spans="1:2" x14ac:dyDescent="0.25">
      <c r="A13127" s="62">
        <v>51151741</v>
      </c>
      <c r="B13127" s="63" t="s">
        <v>11656</v>
      </c>
    </row>
    <row r="13128" spans="1:2" x14ac:dyDescent="0.25">
      <c r="A13128" s="62">
        <v>51151742</v>
      </c>
      <c r="B13128" s="63" t="s">
        <v>3649</v>
      </c>
    </row>
    <row r="13129" spans="1:2" x14ac:dyDescent="0.25">
      <c r="A13129" s="62">
        <v>51151743</v>
      </c>
      <c r="B13129" s="63" t="s">
        <v>6207</v>
      </c>
    </row>
    <row r="13130" spans="1:2" x14ac:dyDescent="0.25">
      <c r="A13130" s="62">
        <v>51151744</v>
      </c>
      <c r="B13130" s="63" t="s">
        <v>5073</v>
      </c>
    </row>
    <row r="13131" spans="1:2" x14ac:dyDescent="0.25">
      <c r="A13131" s="62">
        <v>51151745</v>
      </c>
      <c r="B13131" s="63" t="s">
        <v>11793</v>
      </c>
    </row>
    <row r="13132" spans="1:2" x14ac:dyDescent="0.25">
      <c r="A13132" s="62">
        <v>51151746</v>
      </c>
      <c r="B13132" s="63" t="s">
        <v>12471</v>
      </c>
    </row>
    <row r="13133" spans="1:2" x14ac:dyDescent="0.25">
      <c r="A13133" s="62">
        <v>51151747</v>
      </c>
      <c r="B13133" s="63" t="s">
        <v>5484</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8172</v>
      </c>
    </row>
    <row r="13137" spans="1:2" x14ac:dyDescent="0.25">
      <c r="A13137" s="62">
        <v>51151802</v>
      </c>
      <c r="B13137" s="63" t="s">
        <v>17860</v>
      </c>
    </row>
    <row r="13138" spans="1:2" x14ac:dyDescent="0.25">
      <c r="A13138" s="62">
        <v>51151803</v>
      </c>
      <c r="B13138" s="63" t="s">
        <v>7116</v>
      </c>
    </row>
    <row r="13139" spans="1:2" x14ac:dyDescent="0.25">
      <c r="A13139" s="62">
        <v>51151804</v>
      </c>
      <c r="B13139" s="63" t="s">
        <v>14671</v>
      </c>
    </row>
    <row r="13140" spans="1:2" x14ac:dyDescent="0.25">
      <c r="A13140" s="62">
        <v>51151805</v>
      </c>
      <c r="B13140" s="63" t="s">
        <v>5112</v>
      </c>
    </row>
    <row r="13141" spans="1:2" x14ac:dyDescent="0.25">
      <c r="A13141" s="62">
        <v>51151810</v>
      </c>
      <c r="B13141" s="63" t="s">
        <v>15683</v>
      </c>
    </row>
    <row r="13142" spans="1:2" x14ac:dyDescent="0.25">
      <c r="A13142" s="62">
        <v>51151811</v>
      </c>
      <c r="B13142" s="63" t="s">
        <v>12517</v>
      </c>
    </row>
    <row r="13143" spans="1:2" x14ac:dyDescent="0.25">
      <c r="A13143" s="62">
        <v>51151812</v>
      </c>
      <c r="B13143" s="63" t="s">
        <v>11362</v>
      </c>
    </row>
    <row r="13144" spans="1:2" x14ac:dyDescent="0.25">
      <c r="A13144" s="62">
        <v>51151813</v>
      </c>
      <c r="B13144" s="63" t="s">
        <v>14421</v>
      </c>
    </row>
    <row r="13145" spans="1:2" x14ac:dyDescent="0.25">
      <c r="A13145" s="62">
        <v>51151814</v>
      </c>
      <c r="B13145" s="63" t="s">
        <v>11267</v>
      </c>
    </row>
    <row r="13146" spans="1:2" x14ac:dyDescent="0.25">
      <c r="A13146" s="62">
        <v>51151815</v>
      </c>
      <c r="B13146" s="63" t="s">
        <v>4373</v>
      </c>
    </row>
    <row r="13147" spans="1:2" x14ac:dyDescent="0.25">
      <c r="A13147" s="62">
        <v>51151816</v>
      </c>
      <c r="B13147" s="63" t="s">
        <v>10097</v>
      </c>
    </row>
    <row r="13148" spans="1:2" x14ac:dyDescent="0.25">
      <c r="A13148" s="62">
        <v>51151817</v>
      </c>
      <c r="B13148" s="63" t="s">
        <v>12786</v>
      </c>
    </row>
    <row r="13149" spans="1:2" x14ac:dyDescent="0.25">
      <c r="A13149" s="62">
        <v>51151818</v>
      </c>
      <c r="B13149" s="63" t="s">
        <v>10076</v>
      </c>
    </row>
    <row r="13150" spans="1:2" x14ac:dyDescent="0.25">
      <c r="A13150" s="62">
        <v>51151819</v>
      </c>
      <c r="B13150" s="63" t="s">
        <v>16819</v>
      </c>
    </row>
    <row r="13151" spans="1:2" x14ac:dyDescent="0.25">
      <c r="A13151" s="62">
        <v>51151820</v>
      </c>
      <c r="B13151" s="63" t="s">
        <v>8600</v>
      </c>
    </row>
    <row r="13152" spans="1:2" x14ac:dyDescent="0.25">
      <c r="A13152" s="62">
        <v>51151821</v>
      </c>
      <c r="B13152" s="63" t="s">
        <v>17551</v>
      </c>
    </row>
    <row r="13153" spans="1:2" x14ac:dyDescent="0.25">
      <c r="A13153" s="62">
        <v>51151822</v>
      </c>
      <c r="B13153" s="63" t="s">
        <v>14510</v>
      </c>
    </row>
    <row r="13154" spans="1:2" x14ac:dyDescent="0.25">
      <c r="A13154" s="62">
        <v>51151823</v>
      </c>
      <c r="B13154" s="63" t="s">
        <v>17212</v>
      </c>
    </row>
    <row r="13155" spans="1:2" x14ac:dyDescent="0.25">
      <c r="A13155" s="62">
        <v>51151824</v>
      </c>
      <c r="B13155" s="63" t="s">
        <v>8176</v>
      </c>
    </row>
    <row r="13156" spans="1:2" x14ac:dyDescent="0.25">
      <c r="A13156" s="62">
        <v>51151825</v>
      </c>
      <c r="B13156" s="63" t="s">
        <v>9356</v>
      </c>
    </row>
    <row r="13157" spans="1:2" x14ac:dyDescent="0.25">
      <c r="A13157" s="62">
        <v>51151901</v>
      </c>
      <c r="B13157" s="63" t="s">
        <v>11486</v>
      </c>
    </row>
    <row r="13158" spans="1:2" x14ac:dyDescent="0.25">
      <c r="A13158" s="62">
        <v>51151902</v>
      </c>
      <c r="B13158" s="63" t="s">
        <v>8225</v>
      </c>
    </row>
    <row r="13159" spans="1:2" x14ac:dyDescent="0.25">
      <c r="A13159" s="62">
        <v>51151903</v>
      </c>
      <c r="B13159" s="63" t="s">
        <v>13036</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8248</v>
      </c>
    </row>
    <row r="13164" spans="1:2" x14ac:dyDescent="0.25">
      <c r="A13164" s="62">
        <v>51151908</v>
      </c>
      <c r="B13164" s="63" t="s">
        <v>17283</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10622</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15315</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4098</v>
      </c>
    </row>
    <row r="13182" spans="1:2" x14ac:dyDescent="0.25">
      <c r="A13182" s="62">
        <v>51152010</v>
      </c>
      <c r="B13182" s="63" t="s">
        <v>87</v>
      </c>
    </row>
    <row r="13183" spans="1:2" x14ac:dyDescent="0.25">
      <c r="A13183" s="62">
        <v>51152011</v>
      </c>
      <c r="B13183" s="63" t="s">
        <v>12649</v>
      </c>
    </row>
    <row r="13184" spans="1:2" x14ac:dyDescent="0.25">
      <c r="A13184" s="62">
        <v>51152012</v>
      </c>
      <c r="B13184" s="63" t="s">
        <v>7189</v>
      </c>
    </row>
    <row r="13185" spans="1:2" x14ac:dyDescent="0.25">
      <c r="A13185" s="62">
        <v>51161501</v>
      </c>
      <c r="B13185" s="63" t="s">
        <v>15473</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11644</v>
      </c>
    </row>
    <row r="13193" spans="1:2" x14ac:dyDescent="0.25">
      <c r="A13193" s="62">
        <v>51161510</v>
      </c>
      <c r="B13193" s="63" t="s">
        <v>16768</v>
      </c>
    </row>
    <row r="13194" spans="1:2" x14ac:dyDescent="0.25">
      <c r="A13194" s="62">
        <v>51161511</v>
      </c>
      <c r="B13194" s="63" t="s">
        <v>4138</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4270</v>
      </c>
    </row>
    <row r="13198" spans="1:2" x14ac:dyDescent="0.25">
      <c r="A13198" s="62">
        <v>51161516</v>
      </c>
      <c r="B13198" s="63" t="s">
        <v>11010</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16814</v>
      </c>
    </row>
    <row r="13205" spans="1:2" x14ac:dyDescent="0.25">
      <c r="A13205" s="62">
        <v>51161607</v>
      </c>
      <c r="B13205" s="63" t="s">
        <v>8379</v>
      </c>
    </row>
    <row r="13206" spans="1:2" x14ac:dyDescent="0.25">
      <c r="A13206" s="62">
        <v>51161608</v>
      </c>
      <c r="B13206" s="63" t="s">
        <v>11163</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9407</v>
      </c>
    </row>
    <row r="13214" spans="1:2" x14ac:dyDescent="0.25">
      <c r="A13214" s="62">
        <v>51161616</v>
      </c>
      <c r="B13214" s="63" t="s">
        <v>7517</v>
      </c>
    </row>
    <row r="13215" spans="1:2" x14ac:dyDescent="0.25">
      <c r="A13215" s="62">
        <v>51161617</v>
      </c>
      <c r="B13215" s="63" t="s">
        <v>11839</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15120</v>
      </c>
    </row>
    <row r="13226" spans="1:2" x14ac:dyDescent="0.25">
      <c r="A13226" s="62">
        <v>51161628</v>
      </c>
      <c r="B13226" s="63" t="s">
        <v>8118</v>
      </c>
    </row>
    <row r="13227" spans="1:2" x14ac:dyDescent="0.25">
      <c r="A13227" s="62">
        <v>51161629</v>
      </c>
      <c r="B13227" s="63" t="s">
        <v>18530</v>
      </c>
    </row>
    <row r="13228" spans="1:2" x14ac:dyDescent="0.25">
      <c r="A13228" s="62">
        <v>51161630</v>
      </c>
      <c r="B13228" s="63" t="s">
        <v>8016</v>
      </c>
    </row>
    <row r="13229" spans="1:2" x14ac:dyDescent="0.25">
      <c r="A13229" s="62">
        <v>51161631</v>
      </c>
      <c r="B13229" s="63" t="s">
        <v>16124</v>
      </c>
    </row>
    <row r="13230" spans="1:2" x14ac:dyDescent="0.25">
      <c r="A13230" s="62">
        <v>51161632</v>
      </c>
      <c r="B13230" s="63" t="s">
        <v>10036</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10896</v>
      </c>
    </row>
    <row r="13234" spans="1:2" x14ac:dyDescent="0.25">
      <c r="A13234" s="62">
        <v>51161636</v>
      </c>
      <c r="B13234" s="63" t="s">
        <v>17402</v>
      </c>
    </row>
    <row r="13235" spans="1:2" x14ac:dyDescent="0.25">
      <c r="A13235" s="62">
        <v>51161637</v>
      </c>
      <c r="B13235" s="63" t="s">
        <v>7931</v>
      </c>
    </row>
    <row r="13236" spans="1:2" x14ac:dyDescent="0.25">
      <c r="A13236" s="62">
        <v>51161638</v>
      </c>
      <c r="B13236" s="63" t="s">
        <v>12661</v>
      </c>
    </row>
    <row r="13237" spans="1:2" x14ac:dyDescent="0.25">
      <c r="A13237" s="62">
        <v>51161639</v>
      </c>
      <c r="B13237" s="63" t="s">
        <v>7457</v>
      </c>
    </row>
    <row r="13238" spans="1:2" x14ac:dyDescent="0.25">
      <c r="A13238" s="62">
        <v>51161640</v>
      </c>
      <c r="B13238" s="63" t="s">
        <v>5343</v>
      </c>
    </row>
    <row r="13239" spans="1:2" x14ac:dyDescent="0.25">
      <c r="A13239" s="62">
        <v>51161646</v>
      </c>
      <c r="B13239" s="63" t="s">
        <v>11214</v>
      </c>
    </row>
    <row r="13240" spans="1:2" x14ac:dyDescent="0.25">
      <c r="A13240" s="62">
        <v>51161647</v>
      </c>
      <c r="B13240" s="63" t="s">
        <v>14964</v>
      </c>
    </row>
    <row r="13241" spans="1:2" x14ac:dyDescent="0.25">
      <c r="A13241" s="62">
        <v>51161648</v>
      </c>
      <c r="B13241" s="63" t="s">
        <v>7194</v>
      </c>
    </row>
    <row r="13242" spans="1:2" x14ac:dyDescent="0.25">
      <c r="A13242" s="62">
        <v>51161649</v>
      </c>
      <c r="B13242" s="63" t="s">
        <v>17890</v>
      </c>
    </row>
    <row r="13243" spans="1:2" x14ac:dyDescent="0.25">
      <c r="A13243" s="62">
        <v>51161650</v>
      </c>
      <c r="B13243" s="63" t="s">
        <v>6501</v>
      </c>
    </row>
    <row r="13244" spans="1:2" x14ac:dyDescent="0.25">
      <c r="A13244" s="62">
        <v>51161651</v>
      </c>
      <c r="B13244" s="63" t="s">
        <v>15080</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9211</v>
      </c>
    </row>
    <row r="13254" spans="1:2" x14ac:dyDescent="0.25">
      <c r="A13254" s="62">
        <v>51161710</v>
      </c>
      <c r="B13254" s="63" t="s">
        <v>14090</v>
      </c>
    </row>
    <row r="13255" spans="1:2" x14ac:dyDescent="0.25">
      <c r="A13255" s="62">
        <v>51161801</v>
      </c>
      <c r="B13255" s="63" t="s">
        <v>17067</v>
      </c>
    </row>
    <row r="13256" spans="1:2" x14ac:dyDescent="0.25">
      <c r="A13256" s="62">
        <v>51161802</v>
      </c>
      <c r="B13256" s="63" t="s">
        <v>18558</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10790</v>
      </c>
    </row>
    <row r="13268" spans="1:2" x14ac:dyDescent="0.25">
      <c r="A13268" s="62">
        <v>51161817</v>
      </c>
      <c r="B13268" s="63" t="s">
        <v>9104</v>
      </c>
    </row>
    <row r="13269" spans="1:2" x14ac:dyDescent="0.25">
      <c r="A13269" s="62">
        <v>51161818</v>
      </c>
      <c r="B13269" s="63" t="s">
        <v>14431</v>
      </c>
    </row>
    <row r="13270" spans="1:2" x14ac:dyDescent="0.25">
      <c r="A13270" s="62">
        <v>51161819</v>
      </c>
      <c r="B13270" s="63" t="s">
        <v>12825</v>
      </c>
    </row>
    <row r="13271" spans="1:2" x14ac:dyDescent="0.25">
      <c r="A13271" s="62">
        <v>51161820</v>
      </c>
      <c r="B13271" s="63" t="s">
        <v>14233</v>
      </c>
    </row>
    <row r="13272" spans="1:2" x14ac:dyDescent="0.25">
      <c r="A13272" s="62">
        <v>51161901</v>
      </c>
      <c r="B13272" s="63" t="s">
        <v>8587</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12875</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3746</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13908</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17012</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14545</v>
      </c>
    </row>
    <row r="13290" spans="1:2" x14ac:dyDescent="0.25">
      <c r="A13290" s="62">
        <v>51171606</v>
      </c>
      <c r="B13290" s="63" t="s">
        <v>5284</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11518</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5098</v>
      </c>
    </row>
    <row r="13299" spans="1:2" x14ac:dyDescent="0.25">
      <c r="A13299" s="62">
        <v>51171615</v>
      </c>
      <c r="B13299" s="63" t="s">
        <v>6255</v>
      </c>
    </row>
    <row r="13300" spans="1:2" x14ac:dyDescent="0.25">
      <c r="A13300" s="62">
        <v>51171616</v>
      </c>
      <c r="B13300" s="63" t="s">
        <v>9414</v>
      </c>
    </row>
    <row r="13301" spans="1:2" x14ac:dyDescent="0.25">
      <c r="A13301" s="62">
        <v>51171617</v>
      </c>
      <c r="B13301" s="63" t="s">
        <v>13680</v>
      </c>
    </row>
    <row r="13302" spans="1:2" x14ac:dyDescent="0.25">
      <c r="A13302" s="62">
        <v>51171618</v>
      </c>
      <c r="B13302" s="63" t="s">
        <v>8190</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12777</v>
      </c>
    </row>
    <row r="13306" spans="1:2" x14ac:dyDescent="0.25">
      <c r="A13306" s="62">
        <v>51171622</v>
      </c>
      <c r="B13306" s="63" t="s">
        <v>11924</v>
      </c>
    </row>
    <row r="13307" spans="1:2" x14ac:dyDescent="0.25">
      <c r="A13307" s="62">
        <v>51171623</v>
      </c>
      <c r="B13307" s="63" t="s">
        <v>12841</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15895</v>
      </c>
    </row>
    <row r="13312" spans="1:2" x14ac:dyDescent="0.25">
      <c r="A13312" s="62">
        <v>51171629</v>
      </c>
      <c r="B13312" s="63" t="s">
        <v>9257</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11328</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11986</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17995</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10750</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18666</v>
      </c>
    </row>
    <row r="13334" spans="1:2" x14ac:dyDescent="0.25">
      <c r="A13334" s="62">
        <v>51171808</v>
      </c>
      <c r="B13334" s="63" t="s">
        <v>10040</v>
      </c>
    </row>
    <row r="13335" spans="1:2" x14ac:dyDescent="0.25">
      <c r="A13335" s="62">
        <v>51171809</v>
      </c>
      <c r="B13335" s="63" t="s">
        <v>12041</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14784</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11408</v>
      </c>
    </row>
    <row r="13348" spans="1:2" x14ac:dyDescent="0.25">
      <c r="A13348" s="62">
        <v>51171901</v>
      </c>
      <c r="B13348" s="63" t="s">
        <v>14370</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7243</v>
      </c>
    </row>
    <row r="13353" spans="1:2" x14ac:dyDescent="0.25">
      <c r="A13353" s="62">
        <v>51171906</v>
      </c>
      <c r="B13353" s="63" t="s">
        <v>11875</v>
      </c>
    </row>
    <row r="13354" spans="1:2" x14ac:dyDescent="0.25">
      <c r="A13354" s="62">
        <v>51171907</v>
      </c>
      <c r="B13354" s="63" t="s">
        <v>10957</v>
      </c>
    </row>
    <row r="13355" spans="1:2" x14ac:dyDescent="0.25">
      <c r="A13355" s="62">
        <v>51171908</v>
      </c>
      <c r="B13355" s="63" t="s">
        <v>7103</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11633</v>
      </c>
    </row>
    <row r="13359" spans="1:2" x14ac:dyDescent="0.25">
      <c r="A13359" s="62">
        <v>51171912</v>
      </c>
      <c r="B13359" s="63" t="s">
        <v>16057</v>
      </c>
    </row>
    <row r="13360" spans="1:2" x14ac:dyDescent="0.25">
      <c r="A13360" s="62">
        <v>51171913</v>
      </c>
      <c r="B13360" s="63" t="s">
        <v>9756</v>
      </c>
    </row>
    <row r="13361" spans="1:2" x14ac:dyDescent="0.25">
      <c r="A13361" s="62">
        <v>51171914</v>
      </c>
      <c r="B13361" s="63" t="s">
        <v>12203</v>
      </c>
    </row>
    <row r="13362" spans="1:2" x14ac:dyDescent="0.25">
      <c r="A13362" s="62">
        <v>51171915</v>
      </c>
      <c r="B13362" s="63" t="s">
        <v>8995</v>
      </c>
    </row>
    <row r="13363" spans="1:2" x14ac:dyDescent="0.25">
      <c r="A13363" s="62">
        <v>51171916</v>
      </c>
      <c r="B13363" s="63" t="s">
        <v>17223</v>
      </c>
    </row>
    <row r="13364" spans="1:2" x14ac:dyDescent="0.25">
      <c r="A13364" s="62">
        <v>51171917</v>
      </c>
      <c r="B13364" s="63" t="s">
        <v>11679</v>
      </c>
    </row>
    <row r="13365" spans="1:2" x14ac:dyDescent="0.25">
      <c r="A13365" s="62">
        <v>51171918</v>
      </c>
      <c r="B13365" s="63" t="s">
        <v>10624</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4180</v>
      </c>
    </row>
    <row r="13369" spans="1:2" x14ac:dyDescent="0.25">
      <c r="A13369" s="62">
        <v>51172004</v>
      </c>
      <c r="B13369" s="63" t="s">
        <v>12585</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3843</v>
      </c>
    </row>
    <row r="13373" spans="1:2" x14ac:dyDescent="0.25">
      <c r="A13373" s="62">
        <v>51172105</v>
      </c>
      <c r="B13373" s="63" t="s">
        <v>17075</v>
      </c>
    </row>
    <row r="13374" spans="1:2" x14ac:dyDescent="0.25">
      <c r="A13374" s="62">
        <v>51172106</v>
      </c>
      <c r="B13374" s="63" t="s">
        <v>12059</v>
      </c>
    </row>
    <row r="13375" spans="1:2" x14ac:dyDescent="0.25">
      <c r="A13375" s="62">
        <v>51172107</v>
      </c>
      <c r="B13375" s="63" t="s">
        <v>8077</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14434</v>
      </c>
    </row>
    <row r="13387" spans="1:2" x14ac:dyDescent="0.25">
      <c r="A13387" s="62">
        <v>51181509</v>
      </c>
      <c r="B13387" s="63" t="s">
        <v>12554</v>
      </c>
    </row>
    <row r="13388" spans="1:2" x14ac:dyDescent="0.25">
      <c r="A13388" s="62">
        <v>51181510</v>
      </c>
      <c r="B13388" s="63" t="s">
        <v>15253</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10863</v>
      </c>
    </row>
    <row r="13397" spans="1:2" x14ac:dyDescent="0.25">
      <c r="A13397" s="62">
        <v>51181521</v>
      </c>
      <c r="B13397" s="63" t="s">
        <v>6191</v>
      </c>
    </row>
    <row r="13398" spans="1:2" x14ac:dyDescent="0.25">
      <c r="A13398" s="62">
        <v>51181522</v>
      </c>
      <c r="B13398" s="63" t="s">
        <v>12805</v>
      </c>
    </row>
    <row r="13399" spans="1:2" x14ac:dyDescent="0.25">
      <c r="A13399" s="62">
        <v>51181523</v>
      </c>
      <c r="B13399" s="63" t="s">
        <v>7960</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13262</v>
      </c>
    </row>
    <row r="13404" spans="1:2" x14ac:dyDescent="0.25">
      <c r="A13404" s="62">
        <v>51181604</v>
      </c>
      <c r="B13404" s="63" t="s">
        <v>4942</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10498</v>
      </c>
    </row>
    <row r="13409" spans="1:2" x14ac:dyDescent="0.25">
      <c r="A13409" s="62">
        <v>51181609</v>
      </c>
      <c r="B13409" s="63" t="s">
        <v>10824</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7643</v>
      </c>
    </row>
    <row r="13417" spans="1:2" x14ac:dyDescent="0.25">
      <c r="A13417" s="62">
        <v>51181708</v>
      </c>
      <c r="B13417" s="63" t="s">
        <v>13994</v>
      </c>
    </row>
    <row r="13418" spans="1:2" x14ac:dyDescent="0.25">
      <c r="A13418" s="62">
        <v>51181709</v>
      </c>
      <c r="B13418" s="63" t="s">
        <v>12101</v>
      </c>
    </row>
    <row r="13419" spans="1:2" x14ac:dyDescent="0.25">
      <c r="A13419" s="62">
        <v>51181710</v>
      </c>
      <c r="B13419" s="63" t="s">
        <v>13753</v>
      </c>
    </row>
    <row r="13420" spans="1:2" x14ac:dyDescent="0.25">
      <c r="A13420" s="62">
        <v>51181711</v>
      </c>
      <c r="B13420" s="63" t="s">
        <v>4780</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10615</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4345</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10572</v>
      </c>
    </row>
    <row r="13444" spans="1:2" x14ac:dyDescent="0.25">
      <c r="A13444" s="62">
        <v>51181735</v>
      </c>
      <c r="B13444" s="63" t="s">
        <v>8115</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12247</v>
      </c>
    </row>
    <row r="13452" spans="1:2" x14ac:dyDescent="0.25">
      <c r="A13452" s="62">
        <v>51181743</v>
      </c>
      <c r="B13452" s="63" t="s">
        <v>11160</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11418</v>
      </c>
    </row>
    <row r="13456" spans="1:2" x14ac:dyDescent="0.25">
      <c r="A13456" s="62">
        <v>51181747</v>
      </c>
      <c r="B13456" s="63" t="s">
        <v>16522</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13030</v>
      </c>
    </row>
    <row r="13463" spans="1:2" x14ac:dyDescent="0.25">
      <c r="A13463" s="62">
        <v>51181754</v>
      </c>
      <c r="B13463" s="63" t="s">
        <v>18353</v>
      </c>
    </row>
    <row r="13464" spans="1:2" x14ac:dyDescent="0.25">
      <c r="A13464" s="62">
        <v>51181755</v>
      </c>
      <c r="B13464" s="63" t="s">
        <v>7007</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10019</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15200</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11198</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14499</v>
      </c>
    </row>
    <row r="13489" spans="1:2" x14ac:dyDescent="0.25">
      <c r="A13489" s="62">
        <v>51181826</v>
      </c>
      <c r="B13489" s="63" t="s">
        <v>9316</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10815</v>
      </c>
    </row>
    <row r="13493" spans="1:2" x14ac:dyDescent="0.25">
      <c r="A13493" s="62">
        <v>51181830</v>
      </c>
      <c r="B13493" s="63" t="s">
        <v>4057</v>
      </c>
    </row>
    <row r="13494" spans="1:2" x14ac:dyDescent="0.25">
      <c r="A13494" s="62">
        <v>51181831</v>
      </c>
      <c r="B13494" s="63" t="s">
        <v>13691</v>
      </c>
    </row>
    <row r="13495" spans="1:2" x14ac:dyDescent="0.25">
      <c r="A13495" s="62">
        <v>51181832</v>
      </c>
      <c r="B13495" s="63" t="s">
        <v>8324</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14612</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14599</v>
      </c>
    </row>
    <row r="13510" spans="1:2" x14ac:dyDescent="0.25">
      <c r="A13510" s="62">
        <v>51182003</v>
      </c>
      <c r="B13510" s="63" t="s">
        <v>5304</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4767</v>
      </c>
    </row>
    <row r="13514" spans="1:2" x14ac:dyDescent="0.25">
      <c r="A13514" s="62">
        <v>51182007</v>
      </c>
      <c r="B13514" s="63" t="s">
        <v>9963</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11207</v>
      </c>
    </row>
    <row r="13519" spans="1:2" x14ac:dyDescent="0.25">
      <c r="A13519" s="62">
        <v>51182012</v>
      </c>
      <c r="B13519" s="63" t="s">
        <v>6896</v>
      </c>
    </row>
    <row r="13520" spans="1:2" x14ac:dyDescent="0.25">
      <c r="A13520" s="62">
        <v>51182013</v>
      </c>
      <c r="B13520" s="63" t="s">
        <v>11299</v>
      </c>
    </row>
    <row r="13521" spans="1:2" x14ac:dyDescent="0.25">
      <c r="A13521" s="62">
        <v>51182014</v>
      </c>
      <c r="B13521" s="63" t="s">
        <v>10245</v>
      </c>
    </row>
    <row r="13522" spans="1:2" x14ac:dyDescent="0.25">
      <c r="A13522" s="62">
        <v>51182101</v>
      </c>
      <c r="B13522" s="63" t="s">
        <v>12244</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11557</v>
      </c>
    </row>
    <row r="13528" spans="1:2" x14ac:dyDescent="0.25">
      <c r="A13528" s="62">
        <v>51182301</v>
      </c>
      <c r="B13528" s="63" t="s">
        <v>15247</v>
      </c>
    </row>
    <row r="13529" spans="1:2" x14ac:dyDescent="0.25">
      <c r="A13529" s="62">
        <v>51182302</v>
      </c>
      <c r="B13529" s="63" t="s">
        <v>11977</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11934</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11989</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10243</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11096</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11318</v>
      </c>
    </row>
    <row r="13554" spans="1:2" x14ac:dyDescent="0.25">
      <c r="A13554" s="62">
        <v>51191505</v>
      </c>
      <c r="B13554" s="63" t="s">
        <v>4813</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8359</v>
      </c>
    </row>
    <row r="13558" spans="1:2" x14ac:dyDescent="0.25">
      <c r="A13558" s="62">
        <v>51191509</v>
      </c>
      <c r="B13558" s="63" t="s">
        <v>17362</v>
      </c>
    </row>
    <row r="13559" spans="1:2" x14ac:dyDescent="0.25">
      <c r="A13559" s="62">
        <v>51191510</v>
      </c>
      <c r="B13559" s="63" t="s">
        <v>9517</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11032</v>
      </c>
    </row>
    <row r="13564" spans="1:2" x14ac:dyDescent="0.25">
      <c r="A13564" s="62">
        <v>51191515</v>
      </c>
      <c r="B13564" s="63" t="s">
        <v>11464</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6629</v>
      </c>
    </row>
    <row r="13569" spans="1:2" x14ac:dyDescent="0.25">
      <c r="A13569" s="62">
        <v>51191520</v>
      </c>
      <c r="B13569" s="63" t="s">
        <v>15690</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16747</v>
      </c>
    </row>
    <row r="13579" spans="1:2" x14ac:dyDescent="0.25">
      <c r="A13579" s="62">
        <v>51191703</v>
      </c>
      <c r="B13579" s="63" t="s">
        <v>4912</v>
      </c>
    </row>
    <row r="13580" spans="1:2" x14ac:dyDescent="0.25">
      <c r="A13580" s="62">
        <v>51191704</v>
      </c>
      <c r="B13580" s="63" t="s">
        <v>6982</v>
      </c>
    </row>
    <row r="13581" spans="1:2" x14ac:dyDescent="0.25">
      <c r="A13581" s="62">
        <v>51191705</v>
      </c>
      <c r="B13581" s="63" t="s">
        <v>12528</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10445</v>
      </c>
    </row>
    <row r="13585" spans="1:2" x14ac:dyDescent="0.25">
      <c r="A13585" s="62">
        <v>51191803</v>
      </c>
      <c r="B13585" s="63" t="s">
        <v>4534</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7369</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11741</v>
      </c>
    </row>
    <row r="13601" spans="1:2" x14ac:dyDescent="0.25">
      <c r="A13601" s="62">
        <v>51201507</v>
      </c>
      <c r="B13601" s="63" t="s">
        <v>10901</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10236</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8112</v>
      </c>
    </row>
    <row r="13616" spans="1:2" x14ac:dyDescent="0.25">
      <c r="A13616" s="62">
        <v>51201604</v>
      </c>
      <c r="B13616" s="63" t="s">
        <v>16221</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12215</v>
      </c>
    </row>
    <row r="13620" spans="1:2" x14ac:dyDescent="0.25">
      <c r="A13620" s="62">
        <v>51201608</v>
      </c>
      <c r="B13620" s="63" t="s">
        <v>16043</v>
      </c>
    </row>
    <row r="13621" spans="1:2" x14ac:dyDescent="0.25">
      <c r="A13621" s="62">
        <v>51201609</v>
      </c>
      <c r="B13621" s="63" t="s">
        <v>8512</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8409</v>
      </c>
    </row>
    <row r="13627" spans="1:2" x14ac:dyDescent="0.25">
      <c r="A13627" s="62">
        <v>51201615</v>
      </c>
      <c r="B13627" s="63" t="s">
        <v>3409</v>
      </c>
    </row>
    <row r="13628" spans="1:2" x14ac:dyDescent="0.25">
      <c r="A13628" s="62">
        <v>51201616</v>
      </c>
      <c r="B13628" s="63" t="s">
        <v>10596</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4627</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13070</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11490</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11804</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12981</v>
      </c>
    </row>
    <row r="13660" spans="1:2" x14ac:dyDescent="0.25">
      <c r="A13660" s="62">
        <v>51201803</v>
      </c>
      <c r="B13660" s="63" t="s">
        <v>8281</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16137</v>
      </c>
    </row>
    <row r="13668" spans="1:2" x14ac:dyDescent="0.25">
      <c r="A13668" s="62">
        <v>51211501</v>
      </c>
      <c r="B13668" s="63" t="s">
        <v>11348</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10543</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15046</v>
      </c>
    </row>
    <row r="13679" spans="1:2" x14ac:dyDescent="0.25">
      <c r="A13679" s="62">
        <v>51211607</v>
      </c>
      <c r="B13679" s="63" t="s">
        <v>12361</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14068</v>
      </c>
    </row>
    <row r="13684" spans="1:2" x14ac:dyDescent="0.25">
      <c r="A13684" s="62">
        <v>51211612</v>
      </c>
      <c r="B13684" s="63" t="s">
        <v>7336</v>
      </c>
    </row>
    <row r="13685" spans="1:2" x14ac:dyDescent="0.25">
      <c r="A13685" s="62">
        <v>51211613</v>
      </c>
      <c r="B13685" s="63" t="s">
        <v>9753</v>
      </c>
    </row>
    <row r="13686" spans="1:2" x14ac:dyDescent="0.25">
      <c r="A13686" s="62">
        <v>51211615</v>
      </c>
      <c r="B13686" s="63" t="s">
        <v>5146</v>
      </c>
    </row>
    <row r="13687" spans="1:2" x14ac:dyDescent="0.25">
      <c r="A13687" s="62">
        <v>51211616</v>
      </c>
      <c r="B13687" s="63" t="s">
        <v>10881</v>
      </c>
    </row>
    <row r="13688" spans="1:2" x14ac:dyDescent="0.25">
      <c r="A13688" s="62">
        <v>51211617</v>
      </c>
      <c r="B13688" s="63" t="s">
        <v>6759</v>
      </c>
    </row>
    <row r="13689" spans="1:2" x14ac:dyDescent="0.25">
      <c r="A13689" s="62">
        <v>51211618</v>
      </c>
      <c r="B13689" s="63" t="s">
        <v>16096</v>
      </c>
    </row>
    <row r="13690" spans="1:2" x14ac:dyDescent="0.25">
      <c r="A13690" s="62">
        <v>51211619</v>
      </c>
      <c r="B13690" s="63" t="s">
        <v>8829</v>
      </c>
    </row>
    <row r="13691" spans="1:2" x14ac:dyDescent="0.25">
      <c r="A13691" s="62">
        <v>51211620</v>
      </c>
      <c r="B13691" s="63" t="s">
        <v>15093</v>
      </c>
    </row>
    <row r="13692" spans="1:2" x14ac:dyDescent="0.25">
      <c r="A13692" s="62">
        <v>51211621</v>
      </c>
      <c r="B13692" s="63" t="s">
        <v>3684</v>
      </c>
    </row>
    <row r="13693" spans="1:2" x14ac:dyDescent="0.25">
      <c r="A13693" s="62">
        <v>51211622</v>
      </c>
      <c r="B13693" s="63" t="s">
        <v>10232</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10137</v>
      </c>
    </row>
    <row r="13697" spans="1:2" x14ac:dyDescent="0.25">
      <c r="A13697" s="62">
        <v>51211901</v>
      </c>
      <c r="B13697" s="63" t="s">
        <v>8504</v>
      </c>
    </row>
    <row r="13698" spans="1:2" x14ac:dyDescent="0.25">
      <c r="A13698" s="62">
        <v>51212001</v>
      </c>
      <c r="B13698" s="63" t="s">
        <v>14467</v>
      </c>
    </row>
    <row r="13699" spans="1:2" x14ac:dyDescent="0.25">
      <c r="A13699" s="62">
        <v>51212002</v>
      </c>
      <c r="B13699" s="63" t="s">
        <v>7342</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11447</v>
      </c>
    </row>
    <row r="13703" spans="1:2" x14ac:dyDescent="0.25">
      <c r="A13703" s="62">
        <v>51212006</v>
      </c>
      <c r="B13703" s="63" t="s">
        <v>11493</v>
      </c>
    </row>
    <row r="13704" spans="1:2" x14ac:dyDescent="0.25">
      <c r="A13704" s="62">
        <v>51212007</v>
      </c>
      <c r="B13704" s="63" t="s">
        <v>6854</v>
      </c>
    </row>
    <row r="13705" spans="1:2" x14ac:dyDescent="0.25">
      <c r="A13705" s="62">
        <v>51212008</v>
      </c>
      <c r="B13705" s="63" t="s">
        <v>3809</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11469</v>
      </c>
    </row>
    <row r="13709" spans="1:2" x14ac:dyDescent="0.25">
      <c r="A13709" s="62">
        <v>51212012</v>
      </c>
      <c r="B13709" s="63" t="s">
        <v>8252</v>
      </c>
    </row>
    <row r="13710" spans="1:2" x14ac:dyDescent="0.25">
      <c r="A13710" s="62">
        <v>51212013</v>
      </c>
      <c r="B13710" s="63" t="s">
        <v>3528</v>
      </c>
    </row>
    <row r="13711" spans="1:2" x14ac:dyDescent="0.25">
      <c r="A13711" s="62">
        <v>51212014</v>
      </c>
      <c r="B13711" s="63" t="s">
        <v>12592</v>
      </c>
    </row>
    <row r="13712" spans="1:2" x14ac:dyDescent="0.25">
      <c r="A13712" s="62">
        <v>51212015</v>
      </c>
      <c r="B13712" s="63" t="s">
        <v>13532</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12201</v>
      </c>
    </row>
    <row r="13719" spans="1:2" x14ac:dyDescent="0.25">
      <c r="A13719" s="62">
        <v>51212023</v>
      </c>
      <c r="B13719" s="63" t="s">
        <v>5009</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9970</v>
      </c>
    </row>
    <row r="13739" spans="1:2" x14ac:dyDescent="0.25">
      <c r="A13739" s="62">
        <v>51212303</v>
      </c>
      <c r="B13739" s="63" t="s">
        <v>4913</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15912</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4376</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8842</v>
      </c>
    </row>
    <row r="13754" spans="1:2" x14ac:dyDescent="0.25">
      <c r="A13754" s="62">
        <v>51241105</v>
      </c>
      <c r="B13754" s="63" t="s">
        <v>11443</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11666</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15028</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12100</v>
      </c>
    </row>
    <row r="13767" spans="1:2" x14ac:dyDescent="0.25">
      <c r="A13767" s="62">
        <v>51241118</v>
      </c>
      <c r="B13767" s="63" t="s">
        <v>11073</v>
      </c>
    </row>
    <row r="13768" spans="1:2" x14ac:dyDescent="0.25">
      <c r="A13768" s="62">
        <v>51241119</v>
      </c>
      <c r="B13768" s="63" t="s">
        <v>17350</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13329</v>
      </c>
    </row>
    <row r="13772" spans="1:2" x14ac:dyDescent="0.25">
      <c r="A13772" s="62">
        <v>51241203</v>
      </c>
      <c r="B13772" s="63" t="s">
        <v>7328</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6249</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11216</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16731</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11705</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17218</v>
      </c>
    </row>
    <row r="13798" spans="1:2" x14ac:dyDescent="0.25">
      <c r="A13798" s="62">
        <v>51241229</v>
      </c>
      <c r="B13798" s="63" t="s">
        <v>14088</v>
      </c>
    </row>
    <row r="13799" spans="1:2" x14ac:dyDescent="0.25">
      <c r="A13799" s="62">
        <v>51241301</v>
      </c>
      <c r="B13799" s="63" t="s">
        <v>17623</v>
      </c>
    </row>
    <row r="13800" spans="1:2" x14ac:dyDescent="0.25">
      <c r="A13800" s="62">
        <v>51241302</v>
      </c>
      <c r="B13800" s="63" t="s">
        <v>9279</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12246</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5998</v>
      </c>
    </row>
    <row r="13808" spans="1:2" x14ac:dyDescent="0.25">
      <c r="A13808" s="62">
        <v>52101504</v>
      </c>
      <c r="B13808" s="63" t="s">
        <v>11131</v>
      </c>
    </row>
    <row r="13809" spans="1:2" x14ac:dyDescent="0.25">
      <c r="A13809" s="62">
        <v>52101505</v>
      </c>
      <c r="B13809" s="63" t="s">
        <v>2876</v>
      </c>
    </row>
    <row r="13810" spans="1:2" x14ac:dyDescent="0.25">
      <c r="A13810" s="62">
        <v>52101506</v>
      </c>
      <c r="B13810" s="63" t="s">
        <v>10540</v>
      </c>
    </row>
    <row r="13811" spans="1:2" x14ac:dyDescent="0.25">
      <c r="A13811" s="62">
        <v>52101507</v>
      </c>
      <c r="B13811" s="63" t="s">
        <v>5371</v>
      </c>
    </row>
    <row r="13812" spans="1:2" x14ac:dyDescent="0.25">
      <c r="A13812" s="62">
        <v>52101508</v>
      </c>
      <c r="B13812" s="63" t="s">
        <v>13633</v>
      </c>
    </row>
    <row r="13813" spans="1:2" x14ac:dyDescent="0.25">
      <c r="A13813" s="62">
        <v>52101509</v>
      </c>
      <c r="B13813" s="63" t="s">
        <v>3201</v>
      </c>
    </row>
    <row r="13814" spans="1:2" x14ac:dyDescent="0.25">
      <c r="A13814" s="62">
        <v>52101510</v>
      </c>
      <c r="B13814" s="63" t="s">
        <v>11667</v>
      </c>
    </row>
    <row r="13815" spans="1:2" x14ac:dyDescent="0.25">
      <c r="A13815" s="62">
        <v>52101511</v>
      </c>
      <c r="B13815" s="63" t="s">
        <v>5339</v>
      </c>
    </row>
    <row r="13816" spans="1:2" x14ac:dyDescent="0.25">
      <c r="A13816" s="62">
        <v>52101512</v>
      </c>
      <c r="B13816" s="63" t="s">
        <v>6689</v>
      </c>
    </row>
    <row r="13817" spans="1:2" x14ac:dyDescent="0.25">
      <c r="A13817" s="62">
        <v>52101513</v>
      </c>
      <c r="B13817" s="63" t="s">
        <v>12148</v>
      </c>
    </row>
    <row r="13818" spans="1:2" x14ac:dyDescent="0.25">
      <c r="A13818" s="62">
        <v>52121501</v>
      </c>
      <c r="B13818" s="63" t="s">
        <v>15831</v>
      </c>
    </row>
    <row r="13819" spans="1:2" x14ac:dyDescent="0.25">
      <c r="A13819" s="62">
        <v>52121502</v>
      </c>
      <c r="B13819" s="63" t="s">
        <v>8507</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17696</v>
      </c>
    </row>
    <row r="13832" spans="1:2" x14ac:dyDescent="0.25">
      <c r="A13832" s="62">
        <v>52121602</v>
      </c>
      <c r="B13832" s="63" t="s">
        <v>14537</v>
      </c>
    </row>
    <row r="13833" spans="1:2" x14ac:dyDescent="0.25">
      <c r="A13833" s="62">
        <v>52121603</v>
      </c>
      <c r="B13833" s="63" t="s">
        <v>10554</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13075</v>
      </c>
    </row>
    <row r="13842" spans="1:2" x14ac:dyDescent="0.25">
      <c r="A13842" s="62">
        <v>52121704</v>
      </c>
      <c r="B13842" s="63" t="s">
        <v>7285</v>
      </c>
    </row>
    <row r="13843" spans="1:2" x14ac:dyDescent="0.25">
      <c r="A13843" s="62">
        <v>52131501</v>
      </c>
      <c r="B13843" s="63" t="s">
        <v>13956</v>
      </c>
    </row>
    <row r="13844" spans="1:2" x14ac:dyDescent="0.25">
      <c r="A13844" s="62">
        <v>52131503</v>
      </c>
      <c r="B13844" s="63" t="s">
        <v>3084</v>
      </c>
    </row>
    <row r="13845" spans="1:2" x14ac:dyDescent="0.25">
      <c r="A13845" s="62">
        <v>52131601</v>
      </c>
      <c r="B13845" s="63" t="s">
        <v>14135</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9124</v>
      </c>
    </row>
    <row r="13852" spans="1:2" x14ac:dyDescent="0.25">
      <c r="A13852" s="62">
        <v>52131704</v>
      </c>
      <c r="B13852" s="63" t="s">
        <v>10399</v>
      </c>
    </row>
    <row r="13853" spans="1:2" x14ac:dyDescent="0.25">
      <c r="A13853" s="62">
        <v>52141501</v>
      </c>
      <c r="B13853" s="63" t="s">
        <v>7824</v>
      </c>
    </row>
    <row r="13854" spans="1:2" x14ac:dyDescent="0.25">
      <c r="A13854" s="62">
        <v>52141502</v>
      </c>
      <c r="B13854" s="63" t="s">
        <v>3724</v>
      </c>
    </row>
    <row r="13855" spans="1:2" x14ac:dyDescent="0.25">
      <c r="A13855" s="62">
        <v>52141503</v>
      </c>
      <c r="B13855" s="63" t="s">
        <v>7206</v>
      </c>
    </row>
    <row r="13856" spans="1:2" x14ac:dyDescent="0.25">
      <c r="A13856" s="62">
        <v>52141504</v>
      </c>
      <c r="B13856" s="63" t="s">
        <v>14082</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11749</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14316</v>
      </c>
    </row>
    <row r="13868" spans="1:2" x14ac:dyDescent="0.25">
      <c r="A13868" s="62">
        <v>52141516</v>
      </c>
      <c r="B13868" s="63" t="s">
        <v>5979</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11550</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5537</v>
      </c>
    </row>
    <row r="13882" spans="1:2" x14ac:dyDescent="0.25">
      <c r="A13882" s="62">
        <v>52141530</v>
      </c>
      <c r="B13882" s="63" t="s">
        <v>10992</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13254</v>
      </c>
    </row>
    <row r="13888" spans="1:2" x14ac:dyDescent="0.25">
      <c r="A13888" s="62">
        <v>52141536</v>
      </c>
      <c r="B13888" s="63" t="s">
        <v>5386</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11909</v>
      </c>
    </row>
    <row r="13894" spans="1:2" x14ac:dyDescent="0.25">
      <c r="A13894" s="62">
        <v>52141603</v>
      </c>
      <c r="B13894" s="63" t="s">
        <v>10506</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11761</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7166</v>
      </c>
    </row>
    <row r="13904" spans="1:2" x14ac:dyDescent="0.25">
      <c r="A13904" s="62">
        <v>52141706</v>
      </c>
      <c r="B13904" s="63" t="s">
        <v>12927</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11295</v>
      </c>
    </row>
    <row r="13908" spans="1:2" x14ac:dyDescent="0.25">
      <c r="A13908" s="62">
        <v>52151501</v>
      </c>
      <c r="B13908" s="63" t="s">
        <v>13802</v>
      </c>
    </row>
    <row r="13909" spans="1:2" x14ac:dyDescent="0.25">
      <c r="A13909" s="62">
        <v>52151502</v>
      </c>
      <c r="B13909" s="63" t="s">
        <v>18238</v>
      </c>
    </row>
    <row r="13910" spans="1:2" x14ac:dyDescent="0.25">
      <c r="A13910" s="62">
        <v>52151503</v>
      </c>
      <c r="B13910" s="63" t="s">
        <v>3748</v>
      </c>
    </row>
    <row r="13911" spans="1:2" x14ac:dyDescent="0.25">
      <c r="A13911" s="62">
        <v>52151504</v>
      </c>
      <c r="B13911" s="63" t="s">
        <v>7501</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7305</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7035</v>
      </c>
    </row>
    <row r="13926" spans="1:2" x14ac:dyDescent="0.25">
      <c r="A13926" s="62">
        <v>52151612</v>
      </c>
      <c r="B13926" s="63" t="s">
        <v>4059</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10599</v>
      </c>
    </row>
    <row r="13941" spans="1:2" x14ac:dyDescent="0.25">
      <c r="A13941" s="62">
        <v>52151627</v>
      </c>
      <c r="B13941" s="63" t="s">
        <v>11332</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10965</v>
      </c>
    </row>
    <row r="13948" spans="1:2" x14ac:dyDescent="0.25">
      <c r="A13948" s="62">
        <v>52151634</v>
      </c>
      <c r="B13948" s="63" t="s">
        <v>6038</v>
      </c>
    </row>
    <row r="13949" spans="1:2" x14ac:dyDescent="0.25">
      <c r="A13949" s="62">
        <v>52151635</v>
      </c>
      <c r="B13949" s="63" t="s">
        <v>5056</v>
      </c>
    </row>
    <row r="13950" spans="1:2" x14ac:dyDescent="0.25">
      <c r="A13950" s="62">
        <v>52151636</v>
      </c>
      <c r="B13950" s="63" t="s">
        <v>13718</v>
      </c>
    </row>
    <row r="13951" spans="1:2" x14ac:dyDescent="0.25">
      <c r="A13951" s="62">
        <v>52151637</v>
      </c>
      <c r="B13951" s="63" t="s">
        <v>12057</v>
      </c>
    </row>
    <row r="13952" spans="1:2" x14ac:dyDescent="0.25">
      <c r="A13952" s="62">
        <v>52151638</v>
      </c>
      <c r="B13952" s="63" t="s">
        <v>7257</v>
      </c>
    </row>
    <row r="13953" spans="1:2" x14ac:dyDescent="0.25">
      <c r="A13953" s="62">
        <v>52151639</v>
      </c>
      <c r="B13953" s="63" t="s">
        <v>11524</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17634</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9603</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6530</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10609</v>
      </c>
    </row>
    <row r="13981" spans="1:2" x14ac:dyDescent="0.25">
      <c r="A13981" s="62">
        <v>52151808</v>
      </c>
      <c r="B13981" s="63" t="s">
        <v>7402</v>
      </c>
    </row>
    <row r="13982" spans="1:2" x14ac:dyDescent="0.25">
      <c r="A13982" s="62">
        <v>52151809</v>
      </c>
      <c r="B13982" s="63" t="s">
        <v>15349</v>
      </c>
    </row>
    <row r="13983" spans="1:2" x14ac:dyDescent="0.25">
      <c r="A13983" s="62">
        <v>52151810</v>
      </c>
      <c r="B13983" s="63" t="s">
        <v>6107</v>
      </c>
    </row>
    <row r="13984" spans="1:2" x14ac:dyDescent="0.25">
      <c r="A13984" s="62">
        <v>52151811</v>
      </c>
      <c r="B13984" s="63" t="s">
        <v>15963</v>
      </c>
    </row>
    <row r="13985" spans="1:2" x14ac:dyDescent="0.25">
      <c r="A13985" s="62">
        <v>52151812</v>
      </c>
      <c r="B13985" s="63" t="s">
        <v>6127</v>
      </c>
    </row>
    <row r="13986" spans="1:2" x14ac:dyDescent="0.25">
      <c r="A13986" s="62">
        <v>52151813</v>
      </c>
      <c r="B13986" s="63" t="s">
        <v>18118</v>
      </c>
    </row>
    <row r="13987" spans="1:2" x14ac:dyDescent="0.25">
      <c r="A13987" s="62">
        <v>52151901</v>
      </c>
      <c r="B13987" s="63" t="s">
        <v>11787</v>
      </c>
    </row>
    <row r="13988" spans="1:2" x14ac:dyDescent="0.25">
      <c r="A13988" s="62">
        <v>52151902</v>
      </c>
      <c r="B13988" s="63" t="s">
        <v>4462</v>
      </c>
    </row>
    <row r="13989" spans="1:2" x14ac:dyDescent="0.25">
      <c r="A13989" s="62">
        <v>52151903</v>
      </c>
      <c r="B13989" s="63" t="s">
        <v>17104</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13224</v>
      </c>
    </row>
    <row r="13993" spans="1:2" x14ac:dyDescent="0.25">
      <c r="A13993" s="62">
        <v>52151907</v>
      </c>
      <c r="B13993" s="63" t="s">
        <v>13424</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7720</v>
      </c>
    </row>
    <row r="14004" spans="1:2" x14ac:dyDescent="0.25">
      <c r="A14004" s="62">
        <v>52152009</v>
      </c>
      <c r="B14004" s="63" t="s">
        <v>10514</v>
      </c>
    </row>
    <row r="14005" spans="1:2" x14ac:dyDescent="0.25">
      <c r="A14005" s="62">
        <v>52152010</v>
      </c>
      <c r="B14005" s="63" t="s">
        <v>14536</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11363</v>
      </c>
    </row>
    <row r="14015" spans="1:2" x14ac:dyDescent="0.25">
      <c r="A14015" s="62">
        <v>52152104</v>
      </c>
      <c r="B14015" s="63" t="s">
        <v>10511</v>
      </c>
    </row>
    <row r="14016" spans="1:2" x14ac:dyDescent="0.25">
      <c r="A14016" s="62">
        <v>52152105</v>
      </c>
      <c r="B14016" s="63" t="s">
        <v>16624</v>
      </c>
    </row>
    <row r="14017" spans="1:2" x14ac:dyDescent="0.25">
      <c r="A14017" s="62">
        <v>52152201</v>
      </c>
      <c r="B14017" s="63" t="s">
        <v>10964</v>
      </c>
    </row>
    <row r="14018" spans="1:2" x14ac:dyDescent="0.25">
      <c r="A14018" s="62">
        <v>52152202</v>
      </c>
      <c r="B14018" s="63" t="s">
        <v>10799</v>
      </c>
    </row>
    <row r="14019" spans="1:2" x14ac:dyDescent="0.25">
      <c r="A14019" s="62">
        <v>52152203</v>
      </c>
      <c r="B14019" s="63" t="s">
        <v>14422</v>
      </c>
    </row>
    <row r="14020" spans="1:2" x14ac:dyDescent="0.25">
      <c r="A14020" s="62">
        <v>52161502</v>
      </c>
      <c r="B14020" s="63" t="s">
        <v>11298</v>
      </c>
    </row>
    <row r="14021" spans="1:2" x14ac:dyDescent="0.25">
      <c r="A14021" s="62">
        <v>52161505</v>
      </c>
      <c r="B14021" s="63" t="s">
        <v>10356</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8781</v>
      </c>
    </row>
    <row r="14025" spans="1:2" x14ac:dyDescent="0.25">
      <c r="A14025" s="62">
        <v>52161510</v>
      </c>
      <c r="B14025" s="63" t="s">
        <v>11286</v>
      </c>
    </row>
    <row r="14026" spans="1:2" x14ac:dyDescent="0.25">
      <c r="A14026" s="62">
        <v>52161511</v>
      </c>
      <c r="B14026" s="63" t="s">
        <v>3956</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12931</v>
      </c>
    </row>
    <row r="14030" spans="1:2" x14ac:dyDescent="0.25">
      <c r="A14030" s="62">
        <v>52161515</v>
      </c>
      <c r="B14030" s="63" t="s">
        <v>6391</v>
      </c>
    </row>
    <row r="14031" spans="1:2" x14ac:dyDescent="0.25">
      <c r="A14031" s="62">
        <v>52161516</v>
      </c>
      <c r="B14031" s="63" t="s">
        <v>10694</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14971</v>
      </c>
    </row>
    <row r="14037" spans="1:2" x14ac:dyDescent="0.25">
      <c r="A14037" s="62">
        <v>52161523</v>
      </c>
      <c r="B14037" s="63" t="s">
        <v>10857</v>
      </c>
    </row>
    <row r="14038" spans="1:2" x14ac:dyDescent="0.25">
      <c r="A14038" s="62">
        <v>52161524</v>
      </c>
      <c r="B14038" s="63" t="s">
        <v>10384</v>
      </c>
    </row>
    <row r="14039" spans="1:2" x14ac:dyDescent="0.25">
      <c r="A14039" s="62">
        <v>52161525</v>
      </c>
      <c r="B14039" s="63" t="s">
        <v>18652</v>
      </c>
    </row>
    <row r="14040" spans="1:2" x14ac:dyDescent="0.25">
      <c r="A14040" s="62">
        <v>52161526</v>
      </c>
      <c r="B14040" s="63" t="s">
        <v>9889</v>
      </c>
    </row>
    <row r="14041" spans="1:2" x14ac:dyDescent="0.25">
      <c r="A14041" s="62">
        <v>52161527</v>
      </c>
      <c r="B14041" s="63" t="s">
        <v>7900</v>
      </c>
    </row>
    <row r="14042" spans="1:2" x14ac:dyDescent="0.25">
      <c r="A14042" s="62">
        <v>52161529</v>
      </c>
      <c r="B14042" s="63" t="s">
        <v>3907</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7317</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14214</v>
      </c>
    </row>
    <row r="14058" spans="1:2" x14ac:dyDescent="0.25">
      <c r="A14058" s="62">
        <v>52161602</v>
      </c>
      <c r="B14058" s="63" t="s">
        <v>17472</v>
      </c>
    </row>
    <row r="14059" spans="1:2" x14ac:dyDescent="0.25">
      <c r="A14059" s="62">
        <v>52161603</v>
      </c>
      <c r="B14059" s="63" t="s">
        <v>9638</v>
      </c>
    </row>
    <row r="14060" spans="1:2" x14ac:dyDescent="0.25">
      <c r="A14060" s="62">
        <v>52161604</v>
      </c>
      <c r="B14060" s="63" t="s">
        <v>6768</v>
      </c>
    </row>
    <row r="14061" spans="1:2" x14ac:dyDescent="0.25">
      <c r="A14061" s="62">
        <v>52171001</v>
      </c>
      <c r="B14061" s="63" t="s">
        <v>12867</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5416</v>
      </c>
    </row>
    <row r="14070" spans="1:2" x14ac:dyDescent="0.25">
      <c r="A14070" s="62">
        <v>53101604</v>
      </c>
      <c r="B14070" s="63" t="s">
        <v>12513</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12692</v>
      </c>
    </row>
    <row r="14078" spans="1:2" x14ac:dyDescent="0.25">
      <c r="A14078" s="62">
        <v>53101802</v>
      </c>
      <c r="B14078" s="63" t="s">
        <v>14330</v>
      </c>
    </row>
    <row r="14079" spans="1:2" x14ac:dyDescent="0.25">
      <c r="A14079" s="62">
        <v>53101803</v>
      </c>
      <c r="B14079" s="63" t="s">
        <v>12801</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12068</v>
      </c>
    </row>
    <row r="14083" spans="1:2" x14ac:dyDescent="0.25">
      <c r="A14083" s="62">
        <v>53101902</v>
      </c>
      <c r="B14083" s="63" t="s">
        <v>4467</v>
      </c>
    </row>
    <row r="14084" spans="1:2" x14ac:dyDescent="0.25">
      <c r="A14084" s="62">
        <v>53101903</v>
      </c>
      <c r="B14084" s="63" t="s">
        <v>13179</v>
      </c>
    </row>
    <row r="14085" spans="1:2" x14ac:dyDescent="0.25">
      <c r="A14085" s="62">
        <v>53101904</v>
      </c>
      <c r="B14085" s="63" t="s">
        <v>9263</v>
      </c>
    </row>
    <row r="14086" spans="1:2" x14ac:dyDescent="0.25">
      <c r="A14086" s="62">
        <v>53101905</v>
      </c>
      <c r="B14086" s="63" t="s">
        <v>15012</v>
      </c>
    </row>
    <row r="14087" spans="1:2" x14ac:dyDescent="0.25">
      <c r="A14087" s="62">
        <v>53102001</v>
      </c>
      <c r="B14087" s="63" t="s">
        <v>7420</v>
      </c>
    </row>
    <row r="14088" spans="1:2" x14ac:dyDescent="0.25">
      <c r="A14088" s="62">
        <v>53102002</v>
      </c>
      <c r="B14088" s="63" t="s">
        <v>14487</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14441</v>
      </c>
    </row>
    <row r="14092" spans="1:2" x14ac:dyDescent="0.25">
      <c r="A14092" s="62">
        <v>53102103</v>
      </c>
      <c r="B14092" s="63" t="s">
        <v>10403</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11648</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11535</v>
      </c>
    </row>
    <row r="14100" spans="1:2" x14ac:dyDescent="0.25">
      <c r="A14100" s="62">
        <v>53102301</v>
      </c>
      <c r="B14100" s="63" t="s">
        <v>4081</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11161</v>
      </c>
    </row>
    <row r="14107" spans="1:2" x14ac:dyDescent="0.25">
      <c r="A14107" s="62">
        <v>53102308</v>
      </c>
      <c r="B14107" s="63" t="s">
        <v>3624</v>
      </c>
    </row>
    <row r="14108" spans="1:2" x14ac:dyDescent="0.25">
      <c r="A14108" s="62">
        <v>53102401</v>
      </c>
      <c r="B14108" s="63" t="s">
        <v>14970</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5008</v>
      </c>
    </row>
    <row r="14126" spans="1:2" x14ac:dyDescent="0.25">
      <c r="A14126" s="62">
        <v>53102515</v>
      </c>
      <c r="B14126" s="63" t="s">
        <v>11998</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7458</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5993</v>
      </c>
    </row>
    <row r="14148" spans="1:2" x14ac:dyDescent="0.25">
      <c r="A14148" s="62">
        <v>53102711</v>
      </c>
      <c r="B14148" s="63" t="s">
        <v>10457</v>
      </c>
    </row>
    <row r="14149" spans="1:2" x14ac:dyDescent="0.25">
      <c r="A14149" s="62">
        <v>53102712</v>
      </c>
      <c r="B14149" s="63" t="s">
        <v>6735</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12716</v>
      </c>
    </row>
    <row r="14153" spans="1:2" x14ac:dyDescent="0.25">
      <c r="A14153" s="62">
        <v>53102804</v>
      </c>
      <c r="B14153" s="63" t="s">
        <v>4082</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11732</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9346</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10467</v>
      </c>
    </row>
    <row r="14175" spans="1:2" x14ac:dyDescent="0.25">
      <c r="A14175" s="62">
        <v>53111705</v>
      </c>
      <c r="B14175" s="63" t="s">
        <v>14206</v>
      </c>
    </row>
    <row r="14176" spans="1:2" x14ac:dyDescent="0.25">
      <c r="A14176" s="62">
        <v>53111801</v>
      </c>
      <c r="B14176" s="63" t="s">
        <v>11919</v>
      </c>
    </row>
    <row r="14177" spans="1:2" x14ac:dyDescent="0.25">
      <c r="A14177" s="62">
        <v>53111802</v>
      </c>
      <c r="B14177" s="63" t="s">
        <v>10011</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10685</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15576</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10742</v>
      </c>
    </row>
    <row r="14198" spans="1:2" x14ac:dyDescent="0.25">
      <c r="A14198" s="62">
        <v>53121503</v>
      </c>
      <c r="B14198" s="63" t="s">
        <v>13563</v>
      </c>
    </row>
    <row r="14199" spans="1:2" x14ac:dyDescent="0.25">
      <c r="A14199" s="62">
        <v>53121601</v>
      </c>
      <c r="B14199" s="63" t="s">
        <v>10808</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9267</v>
      </c>
    </row>
    <row r="14203" spans="1:2" x14ac:dyDescent="0.25">
      <c r="A14203" s="62">
        <v>53121606</v>
      </c>
      <c r="B14203" s="63" t="s">
        <v>5092</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10567</v>
      </c>
    </row>
    <row r="14207" spans="1:2" x14ac:dyDescent="0.25">
      <c r="A14207" s="62">
        <v>53121702</v>
      </c>
      <c r="B14207" s="63" t="s">
        <v>17882</v>
      </c>
    </row>
    <row r="14208" spans="1:2" x14ac:dyDescent="0.25">
      <c r="A14208" s="62">
        <v>53121704</v>
      </c>
      <c r="B14208" s="63" t="s">
        <v>6135</v>
      </c>
    </row>
    <row r="14209" spans="1:2" x14ac:dyDescent="0.25">
      <c r="A14209" s="62">
        <v>53121705</v>
      </c>
      <c r="B14209" s="63" t="s">
        <v>3718</v>
      </c>
    </row>
    <row r="14210" spans="1:2" x14ac:dyDescent="0.25">
      <c r="A14210" s="62">
        <v>53121706</v>
      </c>
      <c r="B14210" s="63" t="s">
        <v>12373</v>
      </c>
    </row>
    <row r="14211" spans="1:2" x14ac:dyDescent="0.25">
      <c r="A14211" s="62">
        <v>53121801</v>
      </c>
      <c r="B14211" s="63" t="s">
        <v>9511</v>
      </c>
    </row>
    <row r="14212" spans="1:2" x14ac:dyDescent="0.25">
      <c r="A14212" s="62">
        <v>53121802</v>
      </c>
      <c r="B14212" s="63" t="s">
        <v>11563</v>
      </c>
    </row>
    <row r="14213" spans="1:2" x14ac:dyDescent="0.25">
      <c r="A14213" s="62">
        <v>53121803</v>
      </c>
      <c r="B14213" s="63" t="s">
        <v>3946</v>
      </c>
    </row>
    <row r="14214" spans="1:2" x14ac:dyDescent="0.25">
      <c r="A14214" s="62">
        <v>53121804</v>
      </c>
      <c r="B14214" s="63" t="s">
        <v>14380</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14597</v>
      </c>
    </row>
    <row r="14226" spans="1:2" x14ac:dyDescent="0.25">
      <c r="A14226" s="62">
        <v>53131603</v>
      </c>
      <c r="B14226" s="63" t="s">
        <v>3406</v>
      </c>
    </row>
    <row r="14227" spans="1:2" x14ac:dyDescent="0.25">
      <c r="A14227" s="62">
        <v>53131604</v>
      </c>
      <c r="B14227" s="63" t="s">
        <v>13565</v>
      </c>
    </row>
    <row r="14228" spans="1:2" x14ac:dyDescent="0.25">
      <c r="A14228" s="62">
        <v>53131605</v>
      </c>
      <c r="B14228" s="63" t="s">
        <v>12092</v>
      </c>
    </row>
    <row r="14229" spans="1:2" x14ac:dyDescent="0.25">
      <c r="A14229" s="62">
        <v>53131606</v>
      </c>
      <c r="B14229" s="63" t="s">
        <v>5223</v>
      </c>
    </row>
    <row r="14230" spans="1:2" x14ac:dyDescent="0.25">
      <c r="A14230" s="62">
        <v>53131607</v>
      </c>
      <c r="B14230" s="63" t="s">
        <v>7399</v>
      </c>
    </row>
    <row r="14231" spans="1:2" x14ac:dyDescent="0.25">
      <c r="A14231" s="62">
        <v>53131608</v>
      </c>
      <c r="B14231" s="63" t="s">
        <v>11375</v>
      </c>
    </row>
    <row r="14232" spans="1:2" x14ac:dyDescent="0.25">
      <c r="A14232" s="62">
        <v>53131609</v>
      </c>
      <c r="B14232" s="63" t="s">
        <v>5104</v>
      </c>
    </row>
    <row r="14233" spans="1:2" x14ac:dyDescent="0.25">
      <c r="A14233" s="62">
        <v>53131610</v>
      </c>
      <c r="B14233" s="63" t="s">
        <v>13779</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11279</v>
      </c>
    </row>
    <row r="14239" spans="1:2" x14ac:dyDescent="0.25">
      <c r="A14239" s="62">
        <v>53131616</v>
      </c>
      <c r="B14239" s="63" t="s">
        <v>12715</v>
      </c>
    </row>
    <row r="14240" spans="1:2" x14ac:dyDescent="0.25">
      <c r="A14240" s="62">
        <v>53131617</v>
      </c>
      <c r="B14240" s="63" t="s">
        <v>18734</v>
      </c>
    </row>
    <row r="14241" spans="1:2" x14ac:dyDescent="0.25">
      <c r="A14241" s="62">
        <v>53131618</v>
      </c>
      <c r="B14241" s="63" t="s">
        <v>6751</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4987</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18830</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9397</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14493</v>
      </c>
    </row>
    <row r="14260" spans="1:2" x14ac:dyDescent="0.25">
      <c r="A14260" s="62">
        <v>53131637</v>
      </c>
      <c r="B14260" s="63" t="s">
        <v>2570</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10955</v>
      </c>
    </row>
    <row r="14268" spans="1:2" x14ac:dyDescent="0.25">
      <c r="A14268" s="62">
        <v>53141507</v>
      </c>
      <c r="B14268" s="63" t="s">
        <v>4776</v>
      </c>
    </row>
    <row r="14269" spans="1:2" x14ac:dyDescent="0.25">
      <c r="A14269" s="62">
        <v>53141508</v>
      </c>
      <c r="B14269" s="63" t="s">
        <v>8906</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13319</v>
      </c>
    </row>
    <row r="14274" spans="1:2" x14ac:dyDescent="0.25">
      <c r="A14274" s="62">
        <v>53141605</v>
      </c>
      <c r="B14274" s="63" t="s">
        <v>7031</v>
      </c>
    </row>
    <row r="14275" spans="1:2" x14ac:dyDescent="0.25">
      <c r="A14275" s="62">
        <v>53141606</v>
      </c>
      <c r="B14275" s="63" t="s">
        <v>17519</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13597</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6853</v>
      </c>
    </row>
    <row r="14286" spans="1:2" x14ac:dyDescent="0.25">
      <c r="A14286" s="62">
        <v>53141617</v>
      </c>
      <c r="B14286" s="63" t="s">
        <v>15502</v>
      </c>
    </row>
    <row r="14287" spans="1:2" x14ac:dyDescent="0.25">
      <c r="A14287" s="62">
        <v>53141618</v>
      </c>
      <c r="B14287" s="63" t="s">
        <v>10720</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11944</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17182</v>
      </c>
    </row>
    <row r="14299" spans="1:2" x14ac:dyDescent="0.25">
      <c r="A14299" s="62">
        <v>53141630</v>
      </c>
      <c r="B14299" s="63" t="s">
        <v>7523</v>
      </c>
    </row>
    <row r="14300" spans="1:2" x14ac:dyDescent="0.25">
      <c r="A14300" s="62">
        <v>54101501</v>
      </c>
      <c r="B14300" s="63" t="s">
        <v>15532</v>
      </c>
    </row>
    <row r="14301" spans="1:2" x14ac:dyDescent="0.25">
      <c r="A14301" s="62">
        <v>54101502</v>
      </c>
      <c r="B14301" s="63" t="s">
        <v>6687</v>
      </c>
    </row>
    <row r="14302" spans="1:2" x14ac:dyDescent="0.25">
      <c r="A14302" s="62">
        <v>54101503</v>
      </c>
      <c r="B14302" s="63" t="s">
        <v>12061</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11886</v>
      </c>
    </row>
    <row r="14307" spans="1:2" x14ac:dyDescent="0.25">
      <c r="A14307" s="62">
        <v>54101508</v>
      </c>
      <c r="B14307" s="63" t="s">
        <v>4516</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10963</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17081</v>
      </c>
    </row>
    <row r="14327" spans="1:2" x14ac:dyDescent="0.25">
      <c r="A14327" s="62">
        <v>54111603</v>
      </c>
      <c r="B14327" s="63" t="s">
        <v>11762</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5147</v>
      </c>
    </row>
    <row r="14334" spans="1:2" x14ac:dyDescent="0.25">
      <c r="A14334" s="62">
        <v>54111706</v>
      </c>
      <c r="B14334" s="63" t="s">
        <v>12020</v>
      </c>
    </row>
    <row r="14335" spans="1:2" x14ac:dyDescent="0.25">
      <c r="A14335" s="62">
        <v>54111707</v>
      </c>
      <c r="B14335" s="63" t="s">
        <v>4947</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9735</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3781</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13067</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11985</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10767</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10140</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10533</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16944</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12307</v>
      </c>
    </row>
    <row r="14383" spans="1:2" x14ac:dyDescent="0.25">
      <c r="A14383" s="62">
        <v>55111510</v>
      </c>
      <c r="B14383" s="63" t="s">
        <v>16812</v>
      </c>
    </row>
    <row r="14384" spans="1:2" x14ac:dyDescent="0.25">
      <c r="A14384" s="62">
        <v>55111511</v>
      </c>
      <c r="B14384" s="63" t="s">
        <v>7042</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10518</v>
      </c>
    </row>
    <row r="14395" spans="1:2" x14ac:dyDescent="0.25">
      <c r="A14395" s="62">
        <v>55121601</v>
      </c>
      <c r="B14395" s="63" t="s">
        <v>17095</v>
      </c>
    </row>
    <row r="14396" spans="1:2" x14ac:dyDescent="0.25">
      <c r="A14396" s="62">
        <v>55121602</v>
      </c>
      <c r="B14396" s="63" t="s">
        <v>6646</v>
      </c>
    </row>
    <row r="14397" spans="1:2" x14ac:dyDescent="0.25">
      <c r="A14397" s="62">
        <v>55121604</v>
      </c>
      <c r="B14397" s="63" t="s">
        <v>12717</v>
      </c>
    </row>
    <row r="14398" spans="1:2" x14ac:dyDescent="0.25">
      <c r="A14398" s="62">
        <v>55121605</v>
      </c>
      <c r="B14398" s="63" t="s">
        <v>6377</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16349</v>
      </c>
    </row>
    <row r="14411" spans="1:2" x14ac:dyDescent="0.25">
      <c r="A14411" s="62">
        <v>55121618</v>
      </c>
      <c r="B14411" s="63" t="s">
        <v>4171</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9862</v>
      </c>
    </row>
    <row r="14417" spans="1:2" x14ac:dyDescent="0.25">
      <c r="A14417" s="62">
        <v>55121703</v>
      </c>
      <c r="B14417" s="63" t="s">
        <v>18823</v>
      </c>
    </row>
    <row r="14418" spans="1:2" x14ac:dyDescent="0.25">
      <c r="A14418" s="62">
        <v>55121704</v>
      </c>
      <c r="B14418" s="63" t="s">
        <v>7384</v>
      </c>
    </row>
    <row r="14419" spans="1:2" x14ac:dyDescent="0.25">
      <c r="A14419" s="62">
        <v>55121705</v>
      </c>
      <c r="B14419" s="63" t="s">
        <v>4079</v>
      </c>
    </row>
    <row r="14420" spans="1:2" x14ac:dyDescent="0.25">
      <c r="A14420" s="62">
        <v>55121706</v>
      </c>
      <c r="B14420" s="63" t="s">
        <v>15130</v>
      </c>
    </row>
    <row r="14421" spans="1:2" x14ac:dyDescent="0.25">
      <c r="A14421" s="62">
        <v>55121707</v>
      </c>
      <c r="B14421" s="63" t="s">
        <v>7284</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18253</v>
      </c>
    </row>
    <row r="14426" spans="1:2" x14ac:dyDescent="0.25">
      <c r="A14426" s="62">
        <v>55121712</v>
      </c>
      <c r="B14426" s="63" t="s">
        <v>10592</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12940</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12431</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12898</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7766</v>
      </c>
    </row>
    <row r="14451" spans="1:2" x14ac:dyDescent="0.25">
      <c r="A14451" s="62">
        <v>55121806</v>
      </c>
      <c r="B14451" s="63" t="s">
        <v>13157</v>
      </c>
    </row>
    <row r="14452" spans="1:2" x14ac:dyDescent="0.25">
      <c r="A14452" s="62">
        <v>55121807</v>
      </c>
      <c r="B14452" s="63" t="s">
        <v>6729</v>
      </c>
    </row>
    <row r="14453" spans="1:2" x14ac:dyDescent="0.25">
      <c r="A14453" s="62">
        <v>56101501</v>
      </c>
      <c r="B14453" s="63" t="s">
        <v>11387</v>
      </c>
    </row>
    <row r="14454" spans="1:2" x14ac:dyDescent="0.25">
      <c r="A14454" s="62">
        <v>56101502</v>
      </c>
      <c r="B14454" s="63" t="s">
        <v>13148</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7256</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16726</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10912</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11596</v>
      </c>
    </row>
    <row r="14476" spans="1:2" x14ac:dyDescent="0.25">
      <c r="A14476" s="62">
        <v>56101527</v>
      </c>
      <c r="B14476" s="63" t="s">
        <v>4202</v>
      </c>
    </row>
    <row r="14477" spans="1:2" x14ac:dyDescent="0.25">
      <c r="A14477" s="62">
        <v>56101528</v>
      </c>
      <c r="B14477" s="63" t="s">
        <v>16406</v>
      </c>
    </row>
    <row r="14478" spans="1:2" x14ac:dyDescent="0.25">
      <c r="A14478" s="62">
        <v>56101529</v>
      </c>
      <c r="B14478" s="63" t="s">
        <v>11514</v>
      </c>
    </row>
    <row r="14479" spans="1:2" x14ac:dyDescent="0.25">
      <c r="A14479" s="62">
        <v>56101530</v>
      </c>
      <c r="B14479" s="63" t="s">
        <v>12026</v>
      </c>
    </row>
    <row r="14480" spans="1:2" x14ac:dyDescent="0.25">
      <c r="A14480" s="62">
        <v>56101531</v>
      </c>
      <c r="B14480" s="63" t="s">
        <v>10658</v>
      </c>
    </row>
    <row r="14481" spans="1:2" x14ac:dyDescent="0.25">
      <c r="A14481" s="62">
        <v>56101532</v>
      </c>
      <c r="B14481" s="63" t="s">
        <v>11912</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12512</v>
      </c>
    </row>
    <row r="14485" spans="1:2" x14ac:dyDescent="0.25">
      <c r="A14485" s="62">
        <v>56101537</v>
      </c>
      <c r="B14485" s="63" t="s">
        <v>8436</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16553</v>
      </c>
    </row>
    <row r="14490" spans="1:2" x14ac:dyDescent="0.25">
      <c r="A14490" s="62">
        <v>56101601</v>
      </c>
      <c r="B14490" s="63" t="s">
        <v>10641</v>
      </c>
    </row>
    <row r="14491" spans="1:2" x14ac:dyDescent="0.25">
      <c r="A14491" s="62">
        <v>56101602</v>
      </c>
      <c r="B14491" s="63" t="s">
        <v>15759</v>
      </c>
    </row>
    <row r="14492" spans="1:2" x14ac:dyDescent="0.25">
      <c r="A14492" s="62">
        <v>56101603</v>
      </c>
      <c r="B14492" s="63" t="s">
        <v>10120</v>
      </c>
    </row>
    <row r="14493" spans="1:2" x14ac:dyDescent="0.25">
      <c r="A14493" s="62">
        <v>56101604</v>
      </c>
      <c r="B14493" s="63" t="s">
        <v>5205</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8669</v>
      </c>
    </row>
    <row r="14497" spans="1:2" x14ac:dyDescent="0.25">
      <c r="A14497" s="62">
        <v>56101608</v>
      </c>
      <c r="B14497" s="63" t="s">
        <v>11413</v>
      </c>
    </row>
    <row r="14498" spans="1:2" x14ac:dyDescent="0.25">
      <c r="A14498" s="62">
        <v>56101701</v>
      </c>
      <c r="B14498" s="63" t="s">
        <v>4002</v>
      </c>
    </row>
    <row r="14499" spans="1:2" x14ac:dyDescent="0.25">
      <c r="A14499" s="62">
        <v>56101702</v>
      </c>
      <c r="B14499" s="63" t="s">
        <v>7376</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11403</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9340</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13348</v>
      </c>
    </row>
    <row r="14512" spans="1:2" x14ac:dyDescent="0.25">
      <c r="A14512" s="62">
        <v>56101716</v>
      </c>
      <c r="B14512" s="63" t="s">
        <v>5201</v>
      </c>
    </row>
    <row r="14513" spans="1:2" x14ac:dyDescent="0.25">
      <c r="A14513" s="62">
        <v>56101717</v>
      </c>
      <c r="B14513" s="63" t="s">
        <v>16742</v>
      </c>
    </row>
    <row r="14514" spans="1:2" x14ac:dyDescent="0.25">
      <c r="A14514" s="62">
        <v>56101803</v>
      </c>
      <c r="B14514" s="63" t="s">
        <v>6313</v>
      </c>
    </row>
    <row r="14515" spans="1:2" x14ac:dyDescent="0.25">
      <c r="A14515" s="62">
        <v>56101804</v>
      </c>
      <c r="B14515" s="63" t="s">
        <v>15805</v>
      </c>
    </row>
    <row r="14516" spans="1:2" x14ac:dyDescent="0.25">
      <c r="A14516" s="62">
        <v>56101805</v>
      </c>
      <c r="B14516" s="63" t="s">
        <v>12978</v>
      </c>
    </row>
    <row r="14517" spans="1:2" x14ac:dyDescent="0.25">
      <c r="A14517" s="62">
        <v>56101806</v>
      </c>
      <c r="B14517" s="63" t="s">
        <v>11273</v>
      </c>
    </row>
    <row r="14518" spans="1:2" x14ac:dyDescent="0.25">
      <c r="A14518" s="62">
        <v>56101807</v>
      </c>
      <c r="B14518" s="63" t="s">
        <v>10936</v>
      </c>
    </row>
    <row r="14519" spans="1:2" x14ac:dyDescent="0.25">
      <c r="A14519" s="62">
        <v>56101808</v>
      </c>
      <c r="B14519" s="63" t="s">
        <v>17500</v>
      </c>
    </row>
    <row r="14520" spans="1:2" x14ac:dyDescent="0.25">
      <c r="A14520" s="62">
        <v>56101809</v>
      </c>
      <c r="B14520" s="63" t="s">
        <v>13920</v>
      </c>
    </row>
    <row r="14521" spans="1:2" x14ac:dyDescent="0.25">
      <c r="A14521" s="62">
        <v>56101810</v>
      </c>
      <c r="B14521" s="63" t="s">
        <v>11646</v>
      </c>
    </row>
    <row r="14522" spans="1:2" x14ac:dyDescent="0.25">
      <c r="A14522" s="62">
        <v>56101811</v>
      </c>
      <c r="B14522" s="63" t="s">
        <v>9413</v>
      </c>
    </row>
    <row r="14523" spans="1:2" x14ac:dyDescent="0.25">
      <c r="A14523" s="62">
        <v>56101812</v>
      </c>
      <c r="B14523" s="63" t="s">
        <v>11823</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14042</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8927</v>
      </c>
    </row>
    <row r="14533" spans="1:2" x14ac:dyDescent="0.25">
      <c r="A14533" s="62">
        <v>56111502</v>
      </c>
      <c r="B14533" s="63" t="s">
        <v>18376</v>
      </c>
    </row>
    <row r="14534" spans="1:2" x14ac:dyDescent="0.25">
      <c r="A14534" s="62">
        <v>56111503</v>
      </c>
      <c r="B14534" s="63" t="s">
        <v>10532</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11181</v>
      </c>
    </row>
    <row r="14543" spans="1:2" x14ac:dyDescent="0.25">
      <c r="A14543" s="62">
        <v>56111512</v>
      </c>
      <c r="B14543" s="63" t="s">
        <v>3727</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8046</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10504</v>
      </c>
    </row>
    <row r="14555" spans="1:2" x14ac:dyDescent="0.25">
      <c r="A14555" s="62">
        <v>56111704</v>
      </c>
      <c r="B14555" s="63" t="s">
        <v>18442</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6786</v>
      </c>
    </row>
    <row r="14560" spans="1:2" x14ac:dyDescent="0.25">
      <c r="A14560" s="62">
        <v>56111802</v>
      </c>
      <c r="B14560" s="63" t="s">
        <v>15348</v>
      </c>
    </row>
    <row r="14561" spans="1:2" x14ac:dyDescent="0.25">
      <c r="A14561" s="62">
        <v>56111803</v>
      </c>
      <c r="B14561" s="63" t="s">
        <v>12609</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6284</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3448</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11726</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13052</v>
      </c>
    </row>
    <row r="14585" spans="1:2" x14ac:dyDescent="0.25">
      <c r="A14585" s="62">
        <v>56112110</v>
      </c>
      <c r="B14585" s="63" t="s">
        <v>13393</v>
      </c>
    </row>
    <row r="14586" spans="1:2" x14ac:dyDescent="0.25">
      <c r="A14586" s="62">
        <v>56121001</v>
      </c>
      <c r="B14586" s="63" t="s">
        <v>5576</v>
      </c>
    </row>
    <row r="14587" spans="1:2" x14ac:dyDescent="0.25">
      <c r="A14587" s="62">
        <v>56121002</v>
      </c>
      <c r="B14587" s="63" t="s">
        <v>15830</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15277</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13123</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8555</v>
      </c>
    </row>
    <row r="14597" spans="1:2" x14ac:dyDescent="0.25">
      <c r="A14597" s="62">
        <v>56121012</v>
      </c>
      <c r="B14597" s="63" t="s">
        <v>18803</v>
      </c>
    </row>
    <row r="14598" spans="1:2" x14ac:dyDescent="0.25">
      <c r="A14598" s="62">
        <v>56121014</v>
      </c>
      <c r="B14598" s="63" t="s">
        <v>11733</v>
      </c>
    </row>
    <row r="14599" spans="1:2" x14ac:dyDescent="0.25">
      <c r="A14599" s="62">
        <v>56121101</v>
      </c>
      <c r="B14599" s="63" t="s">
        <v>10774</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8982</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4823</v>
      </c>
    </row>
    <row r="14621" spans="1:2" x14ac:dyDescent="0.25">
      <c r="A14621" s="62">
        <v>56121604</v>
      </c>
      <c r="B14621" s="63" t="s">
        <v>16549</v>
      </c>
    </row>
    <row r="14622" spans="1:2" x14ac:dyDescent="0.25">
      <c r="A14622" s="62">
        <v>56121605</v>
      </c>
      <c r="B14622" s="63" t="s">
        <v>9153</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18821</v>
      </c>
    </row>
    <row r="14631" spans="1:2" x14ac:dyDescent="0.25">
      <c r="A14631" s="62">
        <v>56121704</v>
      </c>
      <c r="B14631" s="63" t="s">
        <v>10193</v>
      </c>
    </row>
    <row r="14632" spans="1:2" x14ac:dyDescent="0.25">
      <c r="A14632" s="62">
        <v>56121801</v>
      </c>
      <c r="B14632" s="63" t="s">
        <v>11013</v>
      </c>
    </row>
    <row r="14633" spans="1:2" x14ac:dyDescent="0.25">
      <c r="A14633" s="62">
        <v>56121802</v>
      </c>
      <c r="B14633" s="63" t="s">
        <v>7609</v>
      </c>
    </row>
    <row r="14634" spans="1:2" x14ac:dyDescent="0.25">
      <c r="A14634" s="62">
        <v>56121803</v>
      </c>
      <c r="B14634" s="63" t="s">
        <v>4774</v>
      </c>
    </row>
    <row r="14635" spans="1:2" x14ac:dyDescent="0.25">
      <c r="A14635" s="62">
        <v>56121804</v>
      </c>
      <c r="B14635" s="63" t="s">
        <v>7017</v>
      </c>
    </row>
    <row r="14636" spans="1:2" x14ac:dyDescent="0.25">
      <c r="A14636" s="62">
        <v>56121805</v>
      </c>
      <c r="B14636" s="63" t="s">
        <v>11991</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18399</v>
      </c>
    </row>
    <row r="14640" spans="1:2" x14ac:dyDescent="0.25">
      <c r="A14640" s="62">
        <v>56122003</v>
      </c>
      <c r="B14640" s="63" t="s">
        <v>12540</v>
      </c>
    </row>
    <row r="14641" spans="1:2" x14ac:dyDescent="0.25">
      <c r="A14641" s="62">
        <v>56122004</v>
      </c>
      <c r="B14641" s="63" t="s">
        <v>6016</v>
      </c>
    </row>
    <row r="14642" spans="1:2" x14ac:dyDescent="0.25">
      <c r="A14642" s="62">
        <v>60101001</v>
      </c>
      <c r="B14642" s="63" t="s">
        <v>9498</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10753</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16832</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9081</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7514</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5120</v>
      </c>
    </row>
    <row r="14671" spans="1:2" x14ac:dyDescent="0.25">
      <c r="A14671" s="62">
        <v>60101312</v>
      </c>
      <c r="B14671" s="63" t="s">
        <v>12913</v>
      </c>
    </row>
    <row r="14672" spans="1:2" x14ac:dyDescent="0.25">
      <c r="A14672" s="62">
        <v>60101313</v>
      </c>
      <c r="B14672" s="63" t="s">
        <v>9456</v>
      </c>
    </row>
    <row r="14673" spans="1:2" x14ac:dyDescent="0.25">
      <c r="A14673" s="62">
        <v>60101314</v>
      </c>
      <c r="B14673" s="63" t="s">
        <v>13286</v>
      </c>
    </row>
    <row r="14674" spans="1:2" x14ac:dyDescent="0.25">
      <c r="A14674" s="62">
        <v>60101315</v>
      </c>
      <c r="B14674" s="63" t="s">
        <v>17425</v>
      </c>
    </row>
    <row r="14675" spans="1:2" x14ac:dyDescent="0.25">
      <c r="A14675" s="62">
        <v>60101316</v>
      </c>
      <c r="B14675" s="63" t="s">
        <v>13095</v>
      </c>
    </row>
    <row r="14676" spans="1:2" x14ac:dyDescent="0.25">
      <c r="A14676" s="62">
        <v>60101317</v>
      </c>
      <c r="B14676" s="63" t="s">
        <v>3110</v>
      </c>
    </row>
    <row r="14677" spans="1:2" x14ac:dyDescent="0.25">
      <c r="A14677" s="62">
        <v>60101318</v>
      </c>
      <c r="B14677" s="63" t="s">
        <v>11066</v>
      </c>
    </row>
    <row r="14678" spans="1:2" x14ac:dyDescent="0.25">
      <c r="A14678" s="62">
        <v>60101319</v>
      </c>
      <c r="B14678" s="63" t="s">
        <v>13688</v>
      </c>
    </row>
    <row r="14679" spans="1:2" x14ac:dyDescent="0.25">
      <c r="A14679" s="62">
        <v>60101320</v>
      </c>
      <c r="B14679" s="63" t="s">
        <v>2949</v>
      </c>
    </row>
    <row r="14680" spans="1:2" x14ac:dyDescent="0.25">
      <c r="A14680" s="62">
        <v>60101321</v>
      </c>
      <c r="B14680" s="63" t="s">
        <v>12556</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10422</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13251</v>
      </c>
    </row>
    <row r="14689" spans="1:2" x14ac:dyDescent="0.25">
      <c r="A14689" s="62">
        <v>60101330</v>
      </c>
      <c r="B14689" s="63" t="s">
        <v>9156</v>
      </c>
    </row>
    <row r="14690" spans="1:2" x14ac:dyDescent="0.25">
      <c r="A14690" s="62">
        <v>60101331</v>
      </c>
      <c r="B14690" s="63" t="s">
        <v>15106</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18425</v>
      </c>
    </row>
    <row r="14700" spans="1:2" x14ac:dyDescent="0.25">
      <c r="A14700" s="62">
        <v>60101605</v>
      </c>
      <c r="B14700" s="63" t="s">
        <v>5444</v>
      </c>
    </row>
    <row r="14701" spans="1:2" x14ac:dyDescent="0.25">
      <c r="A14701" s="62">
        <v>60101606</v>
      </c>
      <c r="B14701" s="63" t="s">
        <v>18507</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11376</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13017</v>
      </c>
    </row>
    <row r="14713" spans="1:2" x14ac:dyDescent="0.25">
      <c r="A14713" s="62">
        <v>60101708</v>
      </c>
      <c r="B14713" s="63" t="s">
        <v>14743</v>
      </c>
    </row>
    <row r="14714" spans="1:2" x14ac:dyDescent="0.25">
      <c r="A14714" s="62">
        <v>60101709</v>
      </c>
      <c r="B14714" s="63" t="s">
        <v>8847</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10728</v>
      </c>
    </row>
    <row r="14718" spans="1:2" x14ac:dyDescent="0.25">
      <c r="A14718" s="62">
        <v>60101713</v>
      </c>
      <c r="B14718" s="63" t="s">
        <v>16974</v>
      </c>
    </row>
    <row r="14719" spans="1:2" x14ac:dyDescent="0.25">
      <c r="A14719" s="62">
        <v>60101714</v>
      </c>
      <c r="B14719" s="63" t="s">
        <v>12493</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10934</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18520</v>
      </c>
    </row>
    <row r="14728" spans="1:2" x14ac:dyDescent="0.25">
      <c r="A14728" s="62">
        <v>60101723</v>
      </c>
      <c r="B14728" s="63" t="s">
        <v>7574</v>
      </c>
    </row>
    <row r="14729" spans="1:2" x14ac:dyDescent="0.25">
      <c r="A14729" s="62">
        <v>60101724</v>
      </c>
      <c r="B14729" s="63" t="s">
        <v>13821</v>
      </c>
    </row>
    <row r="14730" spans="1:2" x14ac:dyDescent="0.25">
      <c r="A14730" s="62">
        <v>60101725</v>
      </c>
      <c r="B14730" s="63" t="s">
        <v>5490</v>
      </c>
    </row>
    <row r="14731" spans="1:2" x14ac:dyDescent="0.25">
      <c r="A14731" s="62">
        <v>60101726</v>
      </c>
      <c r="B14731" s="63" t="s">
        <v>9321</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16150</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12473</v>
      </c>
    </row>
    <row r="14742" spans="1:2" x14ac:dyDescent="0.25">
      <c r="A14742" s="62">
        <v>60101805</v>
      </c>
      <c r="B14742" s="63" t="s">
        <v>8049</v>
      </c>
    </row>
    <row r="14743" spans="1:2" x14ac:dyDescent="0.25">
      <c r="A14743" s="62">
        <v>60101806</v>
      </c>
      <c r="B14743" s="63" t="s">
        <v>9750</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10859</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6883</v>
      </c>
    </row>
    <row r="14751" spans="1:2" x14ac:dyDescent="0.25">
      <c r="A14751" s="62">
        <v>60101903</v>
      </c>
      <c r="B14751" s="63" t="s">
        <v>14033</v>
      </c>
    </row>
    <row r="14752" spans="1:2" x14ac:dyDescent="0.25">
      <c r="A14752" s="62">
        <v>60101904</v>
      </c>
      <c r="B14752" s="63" t="s">
        <v>6268</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8451</v>
      </c>
    </row>
    <row r="14762" spans="1:2" x14ac:dyDescent="0.25">
      <c r="A14762" s="62">
        <v>60102003</v>
      </c>
      <c r="B14762" s="63" t="s">
        <v>16791</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10553</v>
      </c>
    </row>
    <row r="14773" spans="1:2" x14ac:dyDescent="0.25">
      <c r="A14773" s="62">
        <v>60102201</v>
      </c>
      <c r="B14773" s="63" t="s">
        <v>3732</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14101</v>
      </c>
    </row>
    <row r="14777" spans="1:2" x14ac:dyDescent="0.25">
      <c r="A14777" s="62">
        <v>60102205</v>
      </c>
      <c r="B14777" s="63" t="s">
        <v>4922</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7460</v>
      </c>
    </row>
    <row r="14781" spans="1:2" x14ac:dyDescent="0.25">
      <c r="A14781" s="62">
        <v>60102303</v>
      </c>
      <c r="B14781" s="63" t="s">
        <v>14124</v>
      </c>
    </row>
    <row r="14782" spans="1:2" x14ac:dyDescent="0.25">
      <c r="A14782" s="62">
        <v>60102304</v>
      </c>
      <c r="B14782" s="63" t="s">
        <v>8441</v>
      </c>
    </row>
    <row r="14783" spans="1:2" x14ac:dyDescent="0.25">
      <c r="A14783" s="62">
        <v>60102305</v>
      </c>
      <c r="B14783" s="63" t="s">
        <v>17925</v>
      </c>
    </row>
    <row r="14784" spans="1:2" x14ac:dyDescent="0.25">
      <c r="A14784" s="62">
        <v>60102306</v>
      </c>
      <c r="B14784" s="63" t="s">
        <v>12472</v>
      </c>
    </row>
    <row r="14785" spans="1:2" x14ac:dyDescent="0.25">
      <c r="A14785" s="62">
        <v>60102307</v>
      </c>
      <c r="B14785" s="63" t="s">
        <v>10868</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10657</v>
      </c>
    </row>
    <row r="14797" spans="1:2" x14ac:dyDescent="0.25">
      <c r="A14797" s="62">
        <v>60102407</v>
      </c>
      <c r="B14797" s="63" t="s">
        <v>13064</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6744</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11910</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8287</v>
      </c>
    </row>
    <row r="14813" spans="1:2" x14ac:dyDescent="0.25">
      <c r="A14813" s="62">
        <v>60102509</v>
      </c>
      <c r="B14813" s="63" t="s">
        <v>5100</v>
      </c>
    </row>
    <row r="14814" spans="1:2" x14ac:dyDescent="0.25">
      <c r="A14814" s="62">
        <v>60102510</v>
      </c>
      <c r="B14814" s="63" t="s">
        <v>10340</v>
      </c>
    </row>
    <row r="14815" spans="1:2" x14ac:dyDescent="0.25">
      <c r="A14815" s="62">
        <v>60102511</v>
      </c>
      <c r="B14815" s="63" t="s">
        <v>11394</v>
      </c>
    </row>
    <row r="14816" spans="1:2" x14ac:dyDescent="0.25">
      <c r="A14816" s="62">
        <v>60102512</v>
      </c>
      <c r="B14816" s="63" t="s">
        <v>11779</v>
      </c>
    </row>
    <row r="14817" spans="1:2" x14ac:dyDescent="0.25">
      <c r="A14817" s="62">
        <v>60102513</v>
      </c>
      <c r="B14817" s="63" t="s">
        <v>9084</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5933</v>
      </c>
    </row>
    <row r="14821" spans="1:2" x14ac:dyDescent="0.25">
      <c r="A14821" s="62">
        <v>60102604</v>
      </c>
      <c r="B14821" s="63" t="s">
        <v>12535</v>
      </c>
    </row>
    <row r="14822" spans="1:2" x14ac:dyDescent="0.25">
      <c r="A14822" s="62">
        <v>60102605</v>
      </c>
      <c r="B14822" s="63" t="s">
        <v>6936</v>
      </c>
    </row>
    <row r="14823" spans="1:2" x14ac:dyDescent="0.25">
      <c r="A14823" s="62">
        <v>60102606</v>
      </c>
      <c r="B14823" s="63" t="s">
        <v>12084</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11755</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9053</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11186</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5225</v>
      </c>
    </row>
    <row r="14839" spans="1:2" x14ac:dyDescent="0.25">
      <c r="A14839" s="62">
        <v>60102708</v>
      </c>
      <c r="B14839" s="63" t="s">
        <v>7114</v>
      </c>
    </row>
    <row r="14840" spans="1:2" x14ac:dyDescent="0.25">
      <c r="A14840" s="62">
        <v>60102709</v>
      </c>
      <c r="B14840" s="63" t="s">
        <v>12324</v>
      </c>
    </row>
    <row r="14841" spans="1:2" x14ac:dyDescent="0.25">
      <c r="A14841" s="62">
        <v>60102710</v>
      </c>
      <c r="B14841" s="63" t="s">
        <v>7661</v>
      </c>
    </row>
    <row r="14842" spans="1:2" x14ac:dyDescent="0.25">
      <c r="A14842" s="62">
        <v>60102711</v>
      </c>
      <c r="B14842" s="63" t="s">
        <v>18702</v>
      </c>
    </row>
    <row r="14843" spans="1:2" x14ac:dyDescent="0.25">
      <c r="A14843" s="62">
        <v>60102712</v>
      </c>
      <c r="B14843" s="63" t="s">
        <v>11190</v>
      </c>
    </row>
    <row r="14844" spans="1:2" x14ac:dyDescent="0.25">
      <c r="A14844" s="62">
        <v>60102713</v>
      </c>
      <c r="B14844" s="63" t="s">
        <v>5797</v>
      </c>
    </row>
    <row r="14845" spans="1:2" x14ac:dyDescent="0.25">
      <c r="A14845" s="62">
        <v>60102714</v>
      </c>
      <c r="B14845" s="63" t="s">
        <v>13038</v>
      </c>
    </row>
    <row r="14846" spans="1:2" x14ac:dyDescent="0.25">
      <c r="A14846" s="62">
        <v>60102715</v>
      </c>
      <c r="B14846" s="63" t="s">
        <v>11496</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10530</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9044</v>
      </c>
    </row>
    <row r="14859" spans="1:2" x14ac:dyDescent="0.25">
      <c r="A14859" s="62">
        <v>60102904</v>
      </c>
      <c r="B14859" s="63" t="s">
        <v>4720</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12273</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12212</v>
      </c>
    </row>
    <row r="14866" spans="1:2" x14ac:dyDescent="0.25">
      <c r="A14866" s="62">
        <v>60102911</v>
      </c>
      <c r="B14866" s="63" t="s">
        <v>15360</v>
      </c>
    </row>
    <row r="14867" spans="1:2" x14ac:dyDescent="0.25">
      <c r="A14867" s="62">
        <v>60102912</v>
      </c>
      <c r="B14867" s="63" t="s">
        <v>11544</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9338</v>
      </c>
    </row>
    <row r="14874" spans="1:2" x14ac:dyDescent="0.25">
      <c r="A14874" s="62">
        <v>60103002</v>
      </c>
      <c r="B14874" s="63" t="s">
        <v>11617</v>
      </c>
    </row>
    <row r="14875" spans="1:2" x14ac:dyDescent="0.25">
      <c r="A14875" s="62">
        <v>60103003</v>
      </c>
      <c r="B14875" s="63" t="s">
        <v>10449</v>
      </c>
    </row>
    <row r="14876" spans="1:2" x14ac:dyDescent="0.25">
      <c r="A14876" s="62">
        <v>60103004</v>
      </c>
      <c r="B14876" s="63" t="s">
        <v>9069</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14338</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6984</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10770</v>
      </c>
    </row>
    <row r="14895" spans="1:2" x14ac:dyDescent="0.25">
      <c r="A14895" s="62">
        <v>60103111</v>
      </c>
      <c r="B14895" s="63" t="s">
        <v>17087</v>
      </c>
    </row>
    <row r="14896" spans="1:2" x14ac:dyDescent="0.25">
      <c r="A14896" s="62">
        <v>60103112</v>
      </c>
      <c r="B14896" s="63" t="s">
        <v>14394</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12281</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13926</v>
      </c>
    </row>
    <row r="14904" spans="1:2" x14ac:dyDescent="0.25">
      <c r="A14904" s="62">
        <v>60103401</v>
      </c>
      <c r="B14904" s="63" t="s">
        <v>5959</v>
      </c>
    </row>
    <row r="14905" spans="1:2" x14ac:dyDescent="0.25">
      <c r="A14905" s="62">
        <v>60103402</v>
      </c>
      <c r="B14905" s="63" t="s">
        <v>14165</v>
      </c>
    </row>
    <row r="14906" spans="1:2" x14ac:dyDescent="0.25">
      <c r="A14906" s="62">
        <v>60103403</v>
      </c>
      <c r="B14906" s="63" t="s">
        <v>9392</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11901</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15320</v>
      </c>
    </row>
    <row r="14916" spans="1:2" x14ac:dyDescent="0.25">
      <c r="A14916" s="62">
        <v>60103503</v>
      </c>
      <c r="B14916" s="63" t="s">
        <v>12259</v>
      </c>
    </row>
    <row r="14917" spans="1:2" x14ac:dyDescent="0.25">
      <c r="A14917" s="62">
        <v>60103504</v>
      </c>
      <c r="B14917" s="63" t="s">
        <v>13318</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11803</v>
      </c>
    </row>
    <row r="14921" spans="1:2" x14ac:dyDescent="0.25">
      <c r="A14921" s="62">
        <v>60103604</v>
      </c>
      <c r="B14921" s="63" t="s">
        <v>11307</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13781</v>
      </c>
    </row>
    <row r="14933" spans="1:2" x14ac:dyDescent="0.25">
      <c r="A14933" s="62">
        <v>60103804</v>
      </c>
      <c r="B14933" s="63" t="s">
        <v>9689</v>
      </c>
    </row>
    <row r="14934" spans="1:2" x14ac:dyDescent="0.25">
      <c r="A14934" s="62">
        <v>60103805</v>
      </c>
      <c r="B14934" s="63" t="s">
        <v>7659</v>
      </c>
    </row>
    <row r="14935" spans="1:2" x14ac:dyDescent="0.25">
      <c r="A14935" s="62">
        <v>60103806</v>
      </c>
      <c r="B14935" s="63" t="s">
        <v>16905</v>
      </c>
    </row>
    <row r="14936" spans="1:2" x14ac:dyDescent="0.25">
      <c r="A14936" s="62">
        <v>60103807</v>
      </c>
      <c r="B14936" s="63" t="s">
        <v>8979</v>
      </c>
    </row>
    <row r="14937" spans="1:2" x14ac:dyDescent="0.25">
      <c r="A14937" s="62">
        <v>60103808</v>
      </c>
      <c r="B14937" s="63" t="s">
        <v>13062</v>
      </c>
    </row>
    <row r="14938" spans="1:2" x14ac:dyDescent="0.25">
      <c r="A14938" s="62">
        <v>60103809</v>
      </c>
      <c r="B14938" s="63" t="s">
        <v>13722</v>
      </c>
    </row>
    <row r="14939" spans="1:2" x14ac:dyDescent="0.25">
      <c r="A14939" s="62">
        <v>60103903</v>
      </c>
      <c r="B14939" s="63" t="s">
        <v>6849</v>
      </c>
    </row>
    <row r="14940" spans="1:2" x14ac:dyDescent="0.25">
      <c r="A14940" s="62">
        <v>60103904</v>
      </c>
      <c r="B14940" s="63" t="s">
        <v>16450</v>
      </c>
    </row>
    <row r="14941" spans="1:2" x14ac:dyDescent="0.25">
      <c r="A14941" s="62">
        <v>60103905</v>
      </c>
      <c r="B14941" s="63" t="s">
        <v>8834</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17109</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16633</v>
      </c>
    </row>
    <row r="14964" spans="1:2" x14ac:dyDescent="0.25">
      <c r="A14964" s="62">
        <v>60103933</v>
      </c>
      <c r="B14964" s="63" t="s">
        <v>11827</v>
      </c>
    </row>
    <row r="14965" spans="1:2" x14ac:dyDescent="0.25">
      <c r="A14965" s="62">
        <v>60103934</v>
      </c>
      <c r="B14965" s="63" t="s">
        <v>13696</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17299</v>
      </c>
    </row>
    <row r="14970" spans="1:2" x14ac:dyDescent="0.25">
      <c r="A14970" s="62">
        <v>60104004</v>
      </c>
      <c r="B14970" s="63" t="s">
        <v>14047</v>
      </c>
    </row>
    <row r="14971" spans="1:2" x14ac:dyDescent="0.25">
      <c r="A14971" s="62">
        <v>60104005</v>
      </c>
      <c r="B14971" s="63" t="s">
        <v>7288</v>
      </c>
    </row>
    <row r="14972" spans="1:2" x14ac:dyDescent="0.25">
      <c r="A14972" s="62">
        <v>60104006</v>
      </c>
      <c r="B14972" s="63" t="s">
        <v>4123</v>
      </c>
    </row>
    <row r="14973" spans="1:2" x14ac:dyDescent="0.25">
      <c r="A14973" s="62">
        <v>60104007</v>
      </c>
      <c r="B14973" s="63" t="s">
        <v>9336</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12154</v>
      </c>
    </row>
    <row r="14977" spans="1:2" x14ac:dyDescent="0.25">
      <c r="A14977" s="62">
        <v>60104103</v>
      </c>
      <c r="B14977" s="63" t="s">
        <v>7660</v>
      </c>
    </row>
    <row r="14978" spans="1:2" x14ac:dyDescent="0.25">
      <c r="A14978" s="62">
        <v>60104104</v>
      </c>
      <c r="B14978" s="63" t="s">
        <v>17855</v>
      </c>
    </row>
    <row r="14979" spans="1:2" x14ac:dyDescent="0.25">
      <c r="A14979" s="62">
        <v>60104105</v>
      </c>
      <c r="B14979" s="63" t="s">
        <v>9122</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15376</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12500</v>
      </c>
    </row>
    <row r="15001" spans="1:2" x14ac:dyDescent="0.25">
      <c r="A15001" s="62">
        <v>60104505</v>
      </c>
      <c r="B15001" s="63" t="s">
        <v>5486</v>
      </c>
    </row>
    <row r="15002" spans="1:2" x14ac:dyDescent="0.25">
      <c r="A15002" s="62">
        <v>60104506</v>
      </c>
      <c r="B15002" s="63" t="s">
        <v>10583</v>
      </c>
    </row>
    <row r="15003" spans="1:2" x14ac:dyDescent="0.25">
      <c r="A15003" s="62">
        <v>60104507</v>
      </c>
      <c r="B15003" s="63" t="s">
        <v>9045</v>
      </c>
    </row>
    <row r="15004" spans="1:2" x14ac:dyDescent="0.25">
      <c r="A15004" s="62">
        <v>60104508</v>
      </c>
      <c r="B15004" s="63" t="s">
        <v>18725</v>
      </c>
    </row>
    <row r="15005" spans="1:2" x14ac:dyDescent="0.25">
      <c r="A15005" s="62">
        <v>60104509</v>
      </c>
      <c r="B15005" s="63" t="s">
        <v>7222</v>
      </c>
    </row>
    <row r="15006" spans="1:2" x14ac:dyDescent="0.25">
      <c r="A15006" s="62">
        <v>60104511</v>
      </c>
      <c r="B15006" s="63" t="s">
        <v>11268</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3831</v>
      </c>
    </row>
    <row r="15012" spans="1:2" x14ac:dyDescent="0.25">
      <c r="A15012" s="62">
        <v>60104607</v>
      </c>
      <c r="B15012" s="63" t="s">
        <v>18216</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8552</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13517</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13395</v>
      </c>
    </row>
    <row r="15045" spans="1:2" x14ac:dyDescent="0.25">
      <c r="A15045" s="62">
        <v>60104904</v>
      </c>
      <c r="B15045" s="63" t="s">
        <v>8292</v>
      </c>
    </row>
    <row r="15046" spans="1:2" x14ac:dyDescent="0.25">
      <c r="A15046" s="62">
        <v>60104905</v>
      </c>
      <c r="B15046" s="63" t="s">
        <v>16178</v>
      </c>
    </row>
    <row r="15047" spans="1:2" x14ac:dyDescent="0.25">
      <c r="A15047" s="62">
        <v>60104906</v>
      </c>
      <c r="B15047" s="63" t="s">
        <v>3530</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14568</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14446</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3601</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10998</v>
      </c>
    </row>
    <row r="15064" spans="1:2" x14ac:dyDescent="0.25">
      <c r="A15064" s="62">
        <v>60105201</v>
      </c>
      <c r="B15064" s="63" t="s">
        <v>16783</v>
      </c>
    </row>
    <row r="15065" spans="1:2" x14ac:dyDescent="0.25">
      <c r="A15065" s="62">
        <v>60105202</v>
      </c>
      <c r="B15065" s="63" t="s">
        <v>10297</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12677</v>
      </c>
    </row>
    <row r="15070" spans="1:2" x14ac:dyDescent="0.25">
      <c r="A15070" s="62">
        <v>60105304</v>
      </c>
      <c r="B15070" s="63" t="s">
        <v>11215</v>
      </c>
    </row>
    <row r="15071" spans="1:2" x14ac:dyDescent="0.25">
      <c r="A15071" s="62">
        <v>60105305</v>
      </c>
      <c r="B15071" s="63" t="s">
        <v>11399</v>
      </c>
    </row>
    <row r="15072" spans="1:2" x14ac:dyDescent="0.25">
      <c r="A15072" s="62">
        <v>60105306</v>
      </c>
      <c r="B15072" s="63" t="s">
        <v>10885</v>
      </c>
    </row>
    <row r="15073" spans="1:2" x14ac:dyDescent="0.25">
      <c r="A15073" s="62">
        <v>60105307</v>
      </c>
      <c r="B15073" s="63" t="s">
        <v>18788</v>
      </c>
    </row>
    <row r="15074" spans="1:2" x14ac:dyDescent="0.25">
      <c r="A15074" s="62">
        <v>60105308</v>
      </c>
      <c r="B15074" s="63" t="s">
        <v>12598</v>
      </c>
    </row>
    <row r="15075" spans="1:2" x14ac:dyDescent="0.25">
      <c r="A15075" s="62">
        <v>60105309</v>
      </c>
      <c r="B15075" s="63" t="s">
        <v>4490</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11500</v>
      </c>
    </row>
    <row r="15079" spans="1:2" x14ac:dyDescent="0.25">
      <c r="A15079" s="62">
        <v>60105404</v>
      </c>
      <c r="B15079" s="63" t="s">
        <v>11781</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14230</v>
      </c>
    </row>
    <row r="15083" spans="1:2" x14ac:dyDescent="0.25">
      <c r="A15083" s="62">
        <v>60105408</v>
      </c>
      <c r="B15083" s="63" t="s">
        <v>10194</v>
      </c>
    </row>
    <row r="15084" spans="1:2" x14ac:dyDescent="0.25">
      <c r="A15084" s="62">
        <v>60105409</v>
      </c>
      <c r="B15084" s="63" t="s">
        <v>11609</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11217</v>
      </c>
    </row>
    <row r="15090" spans="1:2" x14ac:dyDescent="0.25">
      <c r="A15090" s="62">
        <v>60105415</v>
      </c>
      <c r="B15090" s="63" t="s">
        <v>4771</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12924</v>
      </c>
    </row>
    <row r="15097" spans="1:2" x14ac:dyDescent="0.25">
      <c r="A15097" s="62">
        <v>60105422</v>
      </c>
      <c r="B15097" s="63" t="s">
        <v>4592</v>
      </c>
    </row>
    <row r="15098" spans="1:2" x14ac:dyDescent="0.25">
      <c r="A15098" s="62">
        <v>60105423</v>
      </c>
      <c r="B15098" s="63" t="s">
        <v>9247</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13012</v>
      </c>
    </row>
    <row r="15112" spans="1:2" x14ac:dyDescent="0.25">
      <c r="A15112" s="62">
        <v>60105603</v>
      </c>
      <c r="B15112" s="63" t="s">
        <v>9469</v>
      </c>
    </row>
    <row r="15113" spans="1:2" x14ac:dyDescent="0.25">
      <c r="A15113" s="62">
        <v>60105604</v>
      </c>
      <c r="B15113" s="63" t="s">
        <v>17889</v>
      </c>
    </row>
    <row r="15114" spans="1:2" x14ac:dyDescent="0.25">
      <c r="A15114" s="62">
        <v>60105605</v>
      </c>
      <c r="B15114" s="63" t="s">
        <v>11903</v>
      </c>
    </row>
    <row r="15115" spans="1:2" x14ac:dyDescent="0.25">
      <c r="A15115" s="62">
        <v>60105606</v>
      </c>
      <c r="B15115" s="63" t="s">
        <v>11844</v>
      </c>
    </row>
    <row r="15116" spans="1:2" x14ac:dyDescent="0.25">
      <c r="A15116" s="62">
        <v>60105607</v>
      </c>
      <c r="B15116" s="63" t="s">
        <v>5936</v>
      </c>
    </row>
    <row r="15117" spans="1:2" x14ac:dyDescent="0.25">
      <c r="A15117" s="62">
        <v>60105608</v>
      </c>
      <c r="B15117" s="63" t="s">
        <v>11336</v>
      </c>
    </row>
    <row r="15118" spans="1:2" x14ac:dyDescent="0.25">
      <c r="A15118" s="62">
        <v>60105609</v>
      </c>
      <c r="B15118" s="63" t="s">
        <v>3116</v>
      </c>
    </row>
    <row r="15119" spans="1:2" x14ac:dyDescent="0.25">
      <c r="A15119" s="62">
        <v>60105610</v>
      </c>
      <c r="B15119" s="63" t="s">
        <v>11843</v>
      </c>
    </row>
    <row r="15120" spans="1:2" x14ac:dyDescent="0.25">
      <c r="A15120" s="62">
        <v>60105611</v>
      </c>
      <c r="B15120" s="63" t="s">
        <v>12893</v>
      </c>
    </row>
    <row r="15121" spans="1:2" x14ac:dyDescent="0.25">
      <c r="A15121" s="62">
        <v>60105612</v>
      </c>
      <c r="B15121" s="63" t="s">
        <v>5292</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5271</v>
      </c>
    </row>
    <row r="15127" spans="1:2" x14ac:dyDescent="0.25">
      <c r="A15127" s="62">
        <v>60105618</v>
      </c>
      <c r="B15127" s="63" t="s">
        <v>10441</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14685</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7242</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10486</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10933</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14247</v>
      </c>
    </row>
    <row r="15158" spans="1:2" x14ac:dyDescent="0.25">
      <c r="A15158" s="62">
        <v>60105907</v>
      </c>
      <c r="B15158" s="63" t="s">
        <v>11208</v>
      </c>
    </row>
    <row r="15159" spans="1:2" x14ac:dyDescent="0.25">
      <c r="A15159" s="62">
        <v>60105908</v>
      </c>
      <c r="B15159" s="63" t="s">
        <v>9863</v>
      </c>
    </row>
    <row r="15160" spans="1:2" x14ac:dyDescent="0.25">
      <c r="A15160" s="62">
        <v>60105909</v>
      </c>
      <c r="B15160" s="63" t="s">
        <v>7731</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9568</v>
      </c>
    </row>
    <row r="15168" spans="1:2" x14ac:dyDescent="0.25">
      <c r="A15168" s="62">
        <v>60105917</v>
      </c>
      <c r="B15168" s="63" t="s">
        <v>5083</v>
      </c>
    </row>
    <row r="15169" spans="1:2" x14ac:dyDescent="0.25">
      <c r="A15169" s="62">
        <v>60105918</v>
      </c>
      <c r="B15169" s="63" t="s">
        <v>7717</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4513</v>
      </c>
    </row>
    <row r="15187" spans="1:2" x14ac:dyDescent="0.25">
      <c r="A15187" s="62">
        <v>60106204</v>
      </c>
      <c r="B15187" s="63" t="s">
        <v>16980</v>
      </c>
    </row>
    <row r="15188" spans="1:2" x14ac:dyDescent="0.25">
      <c r="A15188" s="62">
        <v>60106205</v>
      </c>
      <c r="B15188" s="63" t="s">
        <v>3584</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6614</v>
      </c>
    </row>
    <row r="15198" spans="1:2" x14ac:dyDescent="0.25">
      <c r="A15198" s="62">
        <v>60106215</v>
      </c>
      <c r="B15198" s="63" t="s">
        <v>4887</v>
      </c>
    </row>
    <row r="15199" spans="1:2" x14ac:dyDescent="0.25">
      <c r="A15199" s="62">
        <v>60106301</v>
      </c>
      <c r="B15199" s="63" t="s">
        <v>7966</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4831</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13441</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6283</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11125</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10578</v>
      </c>
    </row>
    <row r="15239" spans="1:2" x14ac:dyDescent="0.25">
      <c r="A15239" s="62">
        <v>60111410</v>
      </c>
      <c r="B15239" s="63" t="s">
        <v>17847</v>
      </c>
    </row>
    <row r="15240" spans="1:2" x14ac:dyDescent="0.25">
      <c r="A15240" s="62">
        <v>60111411</v>
      </c>
      <c r="B15240" s="63" t="s">
        <v>14014</v>
      </c>
    </row>
    <row r="15241" spans="1:2" x14ac:dyDescent="0.25">
      <c r="A15241" s="62">
        <v>60121001</v>
      </c>
      <c r="B15241" s="63" t="s">
        <v>17273</v>
      </c>
    </row>
    <row r="15242" spans="1:2" x14ac:dyDescent="0.25">
      <c r="A15242" s="62">
        <v>60121002</v>
      </c>
      <c r="B15242" s="63" t="s">
        <v>6817</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6915</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7208</v>
      </c>
    </row>
    <row r="15256" spans="1:2" x14ac:dyDescent="0.25">
      <c r="A15256" s="62">
        <v>60121104</v>
      </c>
      <c r="B15256" s="63" t="s">
        <v>16916</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6567</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4677</v>
      </c>
    </row>
    <row r="15269" spans="1:2" x14ac:dyDescent="0.25">
      <c r="A15269" s="62">
        <v>60121117</v>
      </c>
      <c r="B15269" s="63" t="s">
        <v>14279</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4012</v>
      </c>
    </row>
    <row r="15283" spans="1:2" x14ac:dyDescent="0.25">
      <c r="A15283" s="62">
        <v>60121132</v>
      </c>
      <c r="B15283" s="63" t="s">
        <v>9737</v>
      </c>
    </row>
    <row r="15284" spans="1:2" x14ac:dyDescent="0.25">
      <c r="A15284" s="62">
        <v>60121133</v>
      </c>
      <c r="B15284" s="63" t="s">
        <v>12760</v>
      </c>
    </row>
    <row r="15285" spans="1:2" x14ac:dyDescent="0.25">
      <c r="A15285" s="62">
        <v>60121134</v>
      </c>
      <c r="B15285" s="63" t="s">
        <v>16320</v>
      </c>
    </row>
    <row r="15286" spans="1:2" x14ac:dyDescent="0.25">
      <c r="A15286" s="62">
        <v>60121135</v>
      </c>
      <c r="B15286" s="63" t="s">
        <v>6537</v>
      </c>
    </row>
    <row r="15287" spans="1:2" x14ac:dyDescent="0.25">
      <c r="A15287" s="62">
        <v>60121136</v>
      </c>
      <c r="B15287" s="63" t="s">
        <v>14223</v>
      </c>
    </row>
    <row r="15288" spans="1:2" x14ac:dyDescent="0.25">
      <c r="A15288" s="62">
        <v>60121137</v>
      </c>
      <c r="B15288" s="63" t="s">
        <v>11653</v>
      </c>
    </row>
    <row r="15289" spans="1:2" x14ac:dyDescent="0.25">
      <c r="A15289" s="62">
        <v>60121138</v>
      </c>
      <c r="B15289" s="63" t="s">
        <v>6277</v>
      </c>
    </row>
    <row r="15290" spans="1:2" x14ac:dyDescent="0.25">
      <c r="A15290" s="62">
        <v>60121139</v>
      </c>
      <c r="B15290" s="63" t="s">
        <v>10459</v>
      </c>
    </row>
    <row r="15291" spans="1:2" x14ac:dyDescent="0.25">
      <c r="A15291" s="62">
        <v>60121140</v>
      </c>
      <c r="B15291" s="63" t="s">
        <v>7446</v>
      </c>
    </row>
    <row r="15292" spans="1:2" x14ac:dyDescent="0.25">
      <c r="A15292" s="62">
        <v>60121141</v>
      </c>
      <c r="B15292" s="63" t="s">
        <v>13468</v>
      </c>
    </row>
    <row r="15293" spans="1:2" x14ac:dyDescent="0.25">
      <c r="A15293" s="62">
        <v>60121142</v>
      </c>
      <c r="B15293" s="63" t="s">
        <v>5303</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6716</v>
      </c>
    </row>
    <row r="15297" spans="1:2" x14ac:dyDescent="0.25">
      <c r="A15297" s="62">
        <v>60121146</v>
      </c>
      <c r="B15297" s="63" t="s">
        <v>15959</v>
      </c>
    </row>
    <row r="15298" spans="1:2" x14ac:dyDescent="0.25">
      <c r="A15298" s="62">
        <v>60121147</v>
      </c>
      <c r="B15298" s="63" t="s">
        <v>4354</v>
      </c>
    </row>
    <row r="15299" spans="1:2" x14ac:dyDescent="0.25">
      <c r="A15299" s="62">
        <v>60121148</v>
      </c>
      <c r="B15299" s="63" t="s">
        <v>6699</v>
      </c>
    </row>
    <row r="15300" spans="1:2" x14ac:dyDescent="0.25">
      <c r="A15300" s="62">
        <v>60121149</v>
      </c>
      <c r="B15300" s="63" t="s">
        <v>3436</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8477</v>
      </c>
    </row>
    <row r="15304" spans="1:2" x14ac:dyDescent="0.25">
      <c r="A15304" s="62">
        <v>60121153</v>
      </c>
      <c r="B15304" s="63" t="s">
        <v>18521</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11748</v>
      </c>
    </row>
    <row r="15310" spans="1:2" x14ac:dyDescent="0.25">
      <c r="A15310" s="62">
        <v>60121206</v>
      </c>
      <c r="B15310" s="63" t="s">
        <v>17007</v>
      </c>
    </row>
    <row r="15311" spans="1:2" x14ac:dyDescent="0.25">
      <c r="A15311" s="62">
        <v>60121207</v>
      </c>
      <c r="B15311" s="63" t="s">
        <v>10238</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10161</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12958</v>
      </c>
    </row>
    <row r="15331" spans="1:2" x14ac:dyDescent="0.25">
      <c r="A15331" s="62">
        <v>60121227</v>
      </c>
      <c r="B15331" s="63" t="s">
        <v>14802</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11523</v>
      </c>
    </row>
    <row r="15336" spans="1:2" x14ac:dyDescent="0.25">
      <c r="A15336" s="62">
        <v>60121232</v>
      </c>
      <c r="B15336" s="63" t="s">
        <v>11099</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13982</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10725</v>
      </c>
    </row>
    <row r="15348" spans="1:2" x14ac:dyDescent="0.25">
      <c r="A15348" s="62">
        <v>60121245</v>
      </c>
      <c r="B15348" s="63" t="s">
        <v>17746</v>
      </c>
    </row>
    <row r="15349" spans="1:2" x14ac:dyDescent="0.25">
      <c r="A15349" s="62">
        <v>60121246</v>
      </c>
      <c r="B15349" s="63" t="s">
        <v>13730</v>
      </c>
    </row>
    <row r="15350" spans="1:2" x14ac:dyDescent="0.25">
      <c r="A15350" s="62">
        <v>60121247</v>
      </c>
      <c r="B15350" s="63" t="s">
        <v>11269</v>
      </c>
    </row>
    <row r="15351" spans="1:2" x14ac:dyDescent="0.25">
      <c r="A15351" s="62">
        <v>60121248</v>
      </c>
      <c r="B15351" s="63" t="s">
        <v>17508</v>
      </c>
    </row>
    <row r="15352" spans="1:2" x14ac:dyDescent="0.25">
      <c r="A15352" s="62">
        <v>60121249</v>
      </c>
      <c r="B15352" s="63" t="s">
        <v>8461</v>
      </c>
    </row>
    <row r="15353" spans="1:2" x14ac:dyDescent="0.25">
      <c r="A15353" s="62">
        <v>60121250</v>
      </c>
      <c r="B15353" s="63" t="s">
        <v>10714</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14303</v>
      </c>
    </row>
    <row r="15359" spans="1:2" x14ac:dyDescent="0.25">
      <c r="A15359" s="62">
        <v>60121303</v>
      </c>
      <c r="B15359" s="63" t="s">
        <v>18649</v>
      </c>
    </row>
    <row r="15360" spans="1:2" x14ac:dyDescent="0.25">
      <c r="A15360" s="62">
        <v>60121304</v>
      </c>
      <c r="B15360" s="63" t="s">
        <v>9143</v>
      </c>
    </row>
    <row r="15361" spans="1:2" x14ac:dyDescent="0.25">
      <c r="A15361" s="62">
        <v>60121305</v>
      </c>
      <c r="B15361" s="63" t="s">
        <v>7772</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11087</v>
      </c>
    </row>
    <row r="15368" spans="1:2" x14ac:dyDescent="0.25">
      <c r="A15368" s="62">
        <v>60121406</v>
      </c>
      <c r="B15368" s="63" t="s">
        <v>8824</v>
      </c>
    </row>
    <row r="15369" spans="1:2" x14ac:dyDescent="0.25">
      <c r="A15369" s="62">
        <v>60121407</v>
      </c>
      <c r="B15369" s="63" t="s">
        <v>16099</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7925</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10461</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15114</v>
      </c>
    </row>
    <row r="15384" spans="1:2" x14ac:dyDescent="0.25">
      <c r="A15384" s="62">
        <v>60121507</v>
      </c>
      <c r="B15384" s="63" t="s">
        <v>9087</v>
      </c>
    </row>
    <row r="15385" spans="1:2" x14ac:dyDescent="0.25">
      <c r="A15385" s="62">
        <v>60121508</v>
      </c>
      <c r="B15385" s="63" t="s">
        <v>11940</v>
      </c>
    </row>
    <row r="15386" spans="1:2" x14ac:dyDescent="0.25">
      <c r="A15386" s="62">
        <v>60121509</v>
      </c>
      <c r="B15386" s="63" t="s">
        <v>17947</v>
      </c>
    </row>
    <row r="15387" spans="1:2" x14ac:dyDescent="0.25">
      <c r="A15387" s="62">
        <v>60121510</v>
      </c>
      <c r="B15387" s="63" t="s">
        <v>6365</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11923</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18731</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17814</v>
      </c>
    </row>
    <row r="15411" spans="1:2" x14ac:dyDescent="0.25">
      <c r="A15411" s="62">
        <v>60121538</v>
      </c>
      <c r="B15411" s="63" t="s">
        <v>7876</v>
      </c>
    </row>
    <row r="15412" spans="1:2" x14ac:dyDescent="0.25">
      <c r="A15412" s="62">
        <v>60121539</v>
      </c>
      <c r="B15412" s="63" t="s">
        <v>18003</v>
      </c>
    </row>
    <row r="15413" spans="1:2" x14ac:dyDescent="0.25">
      <c r="A15413" s="62">
        <v>60121540</v>
      </c>
      <c r="B15413" s="63" t="s">
        <v>10354</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13900</v>
      </c>
    </row>
    <row r="15418" spans="1:2" x14ac:dyDescent="0.25">
      <c r="A15418" s="62">
        <v>60121605</v>
      </c>
      <c r="B15418" s="63" t="s">
        <v>12362</v>
      </c>
    </row>
    <row r="15419" spans="1:2" x14ac:dyDescent="0.25">
      <c r="A15419" s="62">
        <v>60121606</v>
      </c>
      <c r="B15419" s="63" t="s">
        <v>17861</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13966</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14185</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15602</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11549</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7930</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11868</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17333</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16795</v>
      </c>
    </row>
    <row r="15455" spans="1:2" x14ac:dyDescent="0.25">
      <c r="A15455" s="62">
        <v>60121904</v>
      </c>
      <c r="B15455" s="63" t="s">
        <v>7922</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13585</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12155</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16808</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5347</v>
      </c>
    </row>
    <row r="15484" spans="1:2" x14ac:dyDescent="0.25">
      <c r="A15484" s="62">
        <v>60122502</v>
      </c>
      <c r="B15484" s="63" t="s">
        <v>13883</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3787</v>
      </c>
    </row>
    <row r="15494" spans="1:2" x14ac:dyDescent="0.25">
      <c r="A15494" s="62">
        <v>60122603</v>
      </c>
      <c r="B15494" s="63" t="s">
        <v>11005</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13201</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12636</v>
      </c>
    </row>
    <row r="15511" spans="1:2" x14ac:dyDescent="0.25">
      <c r="A15511" s="62">
        <v>60123002</v>
      </c>
      <c r="B15511" s="63" t="s">
        <v>6337</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10744</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12925</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12878</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13326</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11840</v>
      </c>
    </row>
    <row r="15542" spans="1:2" x14ac:dyDescent="0.25">
      <c r="A15542" s="62">
        <v>60124102</v>
      </c>
      <c r="B15542" s="63" t="s">
        <v>8570</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13824</v>
      </c>
    </row>
    <row r="15546" spans="1:2" x14ac:dyDescent="0.25">
      <c r="A15546" s="62">
        <v>60124303</v>
      </c>
      <c r="B15546" s="63" t="s">
        <v>17308</v>
      </c>
    </row>
    <row r="15547" spans="1:2" x14ac:dyDescent="0.25">
      <c r="A15547" s="62">
        <v>60124304</v>
      </c>
      <c r="B15547" s="63" t="s">
        <v>12342</v>
      </c>
    </row>
    <row r="15548" spans="1:2" x14ac:dyDescent="0.25">
      <c r="A15548" s="62">
        <v>60124305</v>
      </c>
      <c r="B15548" s="63" t="s">
        <v>10871</v>
      </c>
    </row>
    <row r="15549" spans="1:2" x14ac:dyDescent="0.25">
      <c r="A15549" s="62">
        <v>60124306</v>
      </c>
      <c r="B15549" s="63" t="s">
        <v>9981</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11668</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9961</v>
      </c>
    </row>
    <row r="15558" spans="1:2" x14ac:dyDescent="0.25">
      <c r="A15558" s="62">
        <v>60124315</v>
      </c>
      <c r="B15558" s="63" t="s">
        <v>18688</v>
      </c>
    </row>
    <row r="15559" spans="1:2" x14ac:dyDescent="0.25">
      <c r="A15559" s="62">
        <v>60124316</v>
      </c>
      <c r="B15559" s="63" t="s">
        <v>10895</v>
      </c>
    </row>
    <row r="15560" spans="1:2" x14ac:dyDescent="0.25">
      <c r="A15560" s="62">
        <v>60124317</v>
      </c>
      <c r="B15560" s="63" t="s">
        <v>18817</v>
      </c>
    </row>
    <row r="15561" spans="1:2" x14ac:dyDescent="0.25">
      <c r="A15561" s="62">
        <v>60124318</v>
      </c>
      <c r="B15561" s="63" t="s">
        <v>12674</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15879</v>
      </c>
    </row>
    <row r="15565" spans="1:2" x14ac:dyDescent="0.25">
      <c r="A15565" s="62">
        <v>60124322</v>
      </c>
      <c r="B15565" s="63" t="s">
        <v>10780</v>
      </c>
    </row>
    <row r="15566" spans="1:2" x14ac:dyDescent="0.25">
      <c r="A15566" s="62">
        <v>60124323</v>
      </c>
      <c r="B15566" s="63" t="s">
        <v>12712</v>
      </c>
    </row>
    <row r="15567" spans="1:2" x14ac:dyDescent="0.25">
      <c r="A15567" s="62">
        <v>60124324</v>
      </c>
      <c r="B15567" s="63" t="s">
        <v>16548</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18367</v>
      </c>
    </row>
    <row r="15574" spans="1:2" x14ac:dyDescent="0.25">
      <c r="A15574" s="62">
        <v>60124407</v>
      </c>
      <c r="B15574" s="63" t="s">
        <v>8684</v>
      </c>
    </row>
    <row r="15575" spans="1:2" x14ac:dyDescent="0.25">
      <c r="A15575" s="62">
        <v>60124408</v>
      </c>
      <c r="B15575" s="63" t="s">
        <v>12516</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11566</v>
      </c>
    </row>
    <row r="15579" spans="1:2" x14ac:dyDescent="0.25">
      <c r="A15579" s="62">
        <v>60124412</v>
      </c>
      <c r="B15579" s="63" t="s">
        <v>8679</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11590</v>
      </c>
    </row>
    <row r="15589" spans="1:2" x14ac:dyDescent="0.25">
      <c r="A15589" s="62">
        <v>60124510</v>
      </c>
      <c r="B15589" s="63" t="s">
        <v>9106</v>
      </c>
    </row>
    <row r="15590" spans="1:2" x14ac:dyDescent="0.25">
      <c r="A15590" s="62">
        <v>60124511</v>
      </c>
      <c r="B15590" s="63" t="s">
        <v>17134</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12679</v>
      </c>
    </row>
    <row r="15599" spans="1:2" x14ac:dyDescent="0.25">
      <c r="A15599" s="62">
        <v>60131101</v>
      </c>
      <c r="B15599" s="63" t="s">
        <v>5117</v>
      </c>
    </row>
    <row r="15600" spans="1:2" x14ac:dyDescent="0.25">
      <c r="A15600" s="62">
        <v>60131102</v>
      </c>
      <c r="B15600" s="63" t="s">
        <v>11040</v>
      </c>
    </row>
    <row r="15601" spans="1:2" x14ac:dyDescent="0.25">
      <c r="A15601" s="62">
        <v>60131103</v>
      </c>
      <c r="B15601" s="63" t="s">
        <v>4640</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11025</v>
      </c>
    </row>
    <row r="15605" spans="1:2" x14ac:dyDescent="0.25">
      <c r="A15605" s="62">
        <v>60131107</v>
      </c>
      <c r="B15605" s="63" t="s">
        <v>14563</v>
      </c>
    </row>
    <row r="15606" spans="1:2" x14ac:dyDescent="0.25">
      <c r="A15606" s="62">
        <v>60131108</v>
      </c>
      <c r="B15606" s="63" t="s">
        <v>11819</v>
      </c>
    </row>
    <row r="15607" spans="1:2" x14ac:dyDescent="0.25">
      <c r="A15607" s="62">
        <v>60131109</v>
      </c>
      <c r="B15607" s="63" t="s">
        <v>11359</v>
      </c>
    </row>
    <row r="15608" spans="1:2" x14ac:dyDescent="0.25">
      <c r="A15608" s="62">
        <v>60131110</v>
      </c>
      <c r="B15608" s="63" t="s">
        <v>12971</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8631</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11772</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10900</v>
      </c>
    </row>
    <row r="15624" spans="1:2" x14ac:dyDescent="0.25">
      <c r="A15624" s="62">
        <v>60131304</v>
      </c>
      <c r="B15624" s="63" t="s">
        <v>9783</v>
      </c>
    </row>
    <row r="15625" spans="1:2" x14ac:dyDescent="0.25">
      <c r="A15625" s="62">
        <v>60131305</v>
      </c>
      <c r="B15625" s="63" t="s">
        <v>3799</v>
      </c>
    </row>
    <row r="15626" spans="1:2" x14ac:dyDescent="0.25">
      <c r="A15626" s="62">
        <v>60131306</v>
      </c>
      <c r="B15626" s="63" t="s">
        <v>6907</v>
      </c>
    </row>
    <row r="15627" spans="1:2" x14ac:dyDescent="0.25">
      <c r="A15627" s="62">
        <v>60131307</v>
      </c>
      <c r="B15627" s="63" t="s">
        <v>15976</v>
      </c>
    </row>
    <row r="15628" spans="1:2" x14ac:dyDescent="0.25">
      <c r="A15628" s="62">
        <v>60131308</v>
      </c>
      <c r="B15628" s="63" t="s">
        <v>7324</v>
      </c>
    </row>
    <row r="15629" spans="1:2" x14ac:dyDescent="0.25">
      <c r="A15629" s="62">
        <v>60131309</v>
      </c>
      <c r="B15629" s="63" t="s">
        <v>9569</v>
      </c>
    </row>
    <row r="15630" spans="1:2" x14ac:dyDescent="0.25">
      <c r="A15630" s="62">
        <v>60131401</v>
      </c>
      <c r="B15630" s="63" t="s">
        <v>13843</v>
      </c>
    </row>
    <row r="15631" spans="1:2" x14ac:dyDescent="0.25">
      <c r="A15631" s="62">
        <v>60131402</v>
      </c>
      <c r="B15631" s="63" t="s">
        <v>9083</v>
      </c>
    </row>
    <row r="15632" spans="1:2" x14ac:dyDescent="0.25">
      <c r="A15632" s="62">
        <v>60131403</v>
      </c>
      <c r="B15632" s="63" t="s">
        <v>17691</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13087</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5038</v>
      </c>
    </row>
    <row r="15644" spans="1:2" x14ac:dyDescent="0.25">
      <c r="A15644" s="62">
        <v>60131508</v>
      </c>
      <c r="B15644" s="63" t="s">
        <v>8946</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14556</v>
      </c>
    </row>
    <row r="15650" spans="1:2" x14ac:dyDescent="0.25">
      <c r="A15650" s="62">
        <v>60131514</v>
      </c>
      <c r="B15650" s="63" t="s">
        <v>17168</v>
      </c>
    </row>
    <row r="15651" spans="1:2" x14ac:dyDescent="0.25">
      <c r="A15651" s="62">
        <v>60131601</v>
      </c>
      <c r="B15651" s="63" t="s">
        <v>18484</v>
      </c>
    </row>
    <row r="15652" spans="1:2" x14ac:dyDescent="0.25">
      <c r="A15652" s="62">
        <v>60131701</v>
      </c>
      <c r="B15652" s="63" t="s">
        <v>14801</v>
      </c>
    </row>
    <row r="15653" spans="1:2" x14ac:dyDescent="0.25">
      <c r="A15653" s="62">
        <v>60131702</v>
      </c>
      <c r="B15653" s="63" t="s">
        <v>9991</v>
      </c>
    </row>
    <row r="15654" spans="1:2" x14ac:dyDescent="0.25">
      <c r="A15654" s="62">
        <v>60131801</v>
      </c>
      <c r="B15654" s="63" t="s">
        <v>14334</v>
      </c>
    </row>
    <row r="15655" spans="1:2" x14ac:dyDescent="0.25">
      <c r="A15655" s="62">
        <v>60131802</v>
      </c>
      <c r="B15655" s="63" t="s">
        <v>16834</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6089</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13385</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11092</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9432</v>
      </c>
    </row>
    <row r="15677" spans="1:2" x14ac:dyDescent="0.25">
      <c r="A15677" s="62">
        <v>60141021</v>
      </c>
      <c r="B15677" s="63" t="s">
        <v>16805</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10407</v>
      </c>
    </row>
    <row r="15683" spans="1:2" x14ac:dyDescent="0.25">
      <c r="A15683" s="62">
        <v>60141101</v>
      </c>
      <c r="B15683" s="63" t="s">
        <v>4166</v>
      </c>
    </row>
    <row r="15684" spans="1:2" x14ac:dyDescent="0.25">
      <c r="A15684" s="62">
        <v>60141102</v>
      </c>
      <c r="B15684" s="63" t="s">
        <v>7152</v>
      </c>
    </row>
    <row r="15685" spans="1:2" x14ac:dyDescent="0.25">
      <c r="A15685" s="62">
        <v>60141103</v>
      </c>
      <c r="B15685" s="63" t="s">
        <v>17149</v>
      </c>
    </row>
    <row r="15686" spans="1:2" x14ac:dyDescent="0.25">
      <c r="A15686" s="62">
        <v>60141104</v>
      </c>
      <c r="B15686" s="63" t="s">
        <v>10608</v>
      </c>
    </row>
    <row r="15687" spans="1:2" x14ac:dyDescent="0.25">
      <c r="A15687" s="62">
        <v>60141105</v>
      </c>
      <c r="B15687" s="63" t="s">
        <v>5190</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11329</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14926</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15033</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16460</v>
      </c>
    </row>
    <row r="15723" spans="1:2" x14ac:dyDescent="0.25">
      <c r="A15723" s="62">
        <v>70101510</v>
      </c>
      <c r="B15723" s="63" t="s">
        <v>9522</v>
      </c>
    </row>
    <row r="15724" spans="1:2" x14ac:dyDescent="0.25">
      <c r="A15724" s="62">
        <v>70101601</v>
      </c>
      <c r="B15724" s="63" t="s">
        <v>16420</v>
      </c>
    </row>
    <row r="15725" spans="1:2" x14ac:dyDescent="0.25">
      <c r="A15725" s="62">
        <v>70101602</v>
      </c>
      <c r="B15725" s="63" t="s">
        <v>4541</v>
      </c>
    </row>
    <row r="15726" spans="1:2" x14ac:dyDescent="0.25">
      <c r="A15726" s="62">
        <v>70101603</v>
      </c>
      <c r="B15726" s="63" t="s">
        <v>10162</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10745</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11107</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14744</v>
      </c>
    </row>
    <row r="15739" spans="1:2" x14ac:dyDescent="0.25">
      <c r="A15739" s="62">
        <v>70101805</v>
      </c>
      <c r="B15739" s="63" t="s">
        <v>7176</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13741</v>
      </c>
    </row>
    <row r="15744" spans="1:2" x14ac:dyDescent="0.25">
      <c r="A15744" s="62">
        <v>70101904</v>
      </c>
      <c r="B15744" s="63" t="s">
        <v>17013</v>
      </c>
    </row>
    <row r="15745" spans="1:2" x14ac:dyDescent="0.25">
      <c r="A15745" s="62">
        <v>70101905</v>
      </c>
      <c r="B15745" s="63" t="s">
        <v>18715</v>
      </c>
    </row>
    <row r="15746" spans="1:2" x14ac:dyDescent="0.25">
      <c r="A15746" s="62">
        <v>70111501</v>
      </c>
      <c r="B15746" s="63" t="s">
        <v>14401</v>
      </c>
    </row>
    <row r="15747" spans="1:2" x14ac:dyDescent="0.25">
      <c r="A15747" s="62">
        <v>70111502</v>
      </c>
      <c r="B15747" s="63" t="s">
        <v>9968</v>
      </c>
    </row>
    <row r="15748" spans="1:2" x14ac:dyDescent="0.25">
      <c r="A15748" s="62">
        <v>70111503</v>
      </c>
      <c r="B15748" s="63" t="s">
        <v>15771</v>
      </c>
    </row>
    <row r="15749" spans="1:2" x14ac:dyDescent="0.25">
      <c r="A15749" s="62">
        <v>70111504</v>
      </c>
      <c r="B15749" s="63" t="s">
        <v>4293</v>
      </c>
    </row>
    <row r="15750" spans="1:2" x14ac:dyDescent="0.25">
      <c r="A15750" s="62">
        <v>70111505</v>
      </c>
      <c r="B15750" s="63" t="s">
        <v>16269</v>
      </c>
    </row>
    <row r="15751" spans="1:2" x14ac:dyDescent="0.25">
      <c r="A15751" s="62">
        <v>70111506</v>
      </c>
      <c r="B15751" s="63" t="s">
        <v>7101</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11251</v>
      </c>
    </row>
    <row r="15755" spans="1:2" x14ac:dyDescent="0.25">
      <c r="A15755" s="62">
        <v>70111602</v>
      </c>
      <c r="B15755" s="63" t="s">
        <v>16843</v>
      </c>
    </row>
    <row r="15756" spans="1:2" x14ac:dyDescent="0.25">
      <c r="A15756" s="62">
        <v>70111603</v>
      </c>
      <c r="B15756" s="63" t="s">
        <v>3996</v>
      </c>
    </row>
    <row r="15757" spans="1:2" x14ac:dyDescent="0.25">
      <c r="A15757" s="62">
        <v>70111701</v>
      </c>
      <c r="B15757" s="63" t="s">
        <v>10663</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12571</v>
      </c>
    </row>
    <row r="15763" spans="1:2" x14ac:dyDescent="0.25">
      <c r="A15763" s="62">
        <v>70111707</v>
      </c>
      <c r="B15763" s="63" t="s">
        <v>15397</v>
      </c>
    </row>
    <row r="15764" spans="1:2" x14ac:dyDescent="0.25">
      <c r="A15764" s="62">
        <v>70111708</v>
      </c>
      <c r="B15764" s="63" t="s">
        <v>10610</v>
      </c>
    </row>
    <row r="15765" spans="1:2" x14ac:dyDescent="0.25">
      <c r="A15765" s="62">
        <v>70111709</v>
      </c>
      <c r="B15765" s="63" t="s">
        <v>4480</v>
      </c>
    </row>
    <row r="15766" spans="1:2" x14ac:dyDescent="0.25">
      <c r="A15766" s="62">
        <v>70111710</v>
      </c>
      <c r="B15766" s="63" t="s">
        <v>17082</v>
      </c>
    </row>
    <row r="15767" spans="1:2" x14ac:dyDescent="0.25">
      <c r="A15767" s="62">
        <v>70111711</v>
      </c>
      <c r="B15767" s="63" t="s">
        <v>14369</v>
      </c>
    </row>
    <row r="15768" spans="1:2" x14ac:dyDescent="0.25">
      <c r="A15768" s="62">
        <v>70111712</v>
      </c>
      <c r="B15768" s="63" t="s">
        <v>6439</v>
      </c>
    </row>
    <row r="15769" spans="1:2" x14ac:dyDescent="0.25">
      <c r="A15769" s="62">
        <v>70111713</v>
      </c>
      <c r="B15769" s="63" t="s">
        <v>16921</v>
      </c>
    </row>
    <row r="15770" spans="1:2" x14ac:dyDescent="0.25">
      <c r="A15770" s="62">
        <v>70121501</v>
      </c>
      <c r="B15770" s="63" t="s">
        <v>7185</v>
      </c>
    </row>
    <row r="15771" spans="1:2" x14ac:dyDescent="0.25">
      <c r="A15771" s="62">
        <v>70121502</v>
      </c>
      <c r="B15771" s="63" t="s">
        <v>14113</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9929</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11047</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6099</v>
      </c>
    </row>
    <row r="15787" spans="1:2" x14ac:dyDescent="0.25">
      <c r="A15787" s="62">
        <v>70121704</v>
      </c>
      <c r="B15787" s="63" t="s">
        <v>14680</v>
      </c>
    </row>
    <row r="15788" spans="1:2" x14ac:dyDescent="0.25">
      <c r="A15788" s="62">
        <v>70121705</v>
      </c>
      <c r="B15788" s="63" t="s">
        <v>17491</v>
      </c>
    </row>
    <row r="15789" spans="1:2" x14ac:dyDescent="0.25">
      <c r="A15789" s="62">
        <v>70121801</v>
      </c>
      <c r="B15789" s="63" t="s">
        <v>7278</v>
      </c>
    </row>
    <row r="15790" spans="1:2" x14ac:dyDescent="0.25">
      <c r="A15790" s="62">
        <v>70121802</v>
      </c>
      <c r="B15790" s="63" t="s">
        <v>13740</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11089</v>
      </c>
    </row>
    <row r="15796" spans="1:2" x14ac:dyDescent="0.25">
      <c r="A15796" s="62">
        <v>70122002</v>
      </c>
      <c r="B15796" s="63" t="s">
        <v>12630</v>
      </c>
    </row>
    <row r="15797" spans="1:2" x14ac:dyDescent="0.25">
      <c r="A15797" s="62">
        <v>70122003</v>
      </c>
      <c r="B15797" s="63" t="s">
        <v>17282</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7871</v>
      </c>
    </row>
    <row r="15805" spans="1:2" x14ac:dyDescent="0.25">
      <c r="A15805" s="62">
        <v>70131501</v>
      </c>
      <c r="B15805" s="63" t="s">
        <v>5142</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11409</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7629</v>
      </c>
    </row>
    <row r="15815" spans="1:2" x14ac:dyDescent="0.25">
      <c r="A15815" s="62">
        <v>70131605</v>
      </c>
      <c r="B15815" s="63" t="s">
        <v>15354</v>
      </c>
    </row>
    <row r="15816" spans="1:2" x14ac:dyDescent="0.25">
      <c r="A15816" s="62">
        <v>70131701</v>
      </c>
      <c r="B15816" s="63" t="s">
        <v>8374</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11248</v>
      </c>
    </row>
    <row r="15823" spans="1:2" x14ac:dyDescent="0.25">
      <c r="A15823" s="62">
        <v>70131708</v>
      </c>
      <c r="B15823" s="63" t="s">
        <v>4107</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16653</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10907</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6373</v>
      </c>
    </row>
    <row r="15836" spans="1:2" x14ac:dyDescent="0.25">
      <c r="A15836" s="62">
        <v>70141513</v>
      </c>
      <c r="B15836" s="63" t="s">
        <v>10229</v>
      </c>
    </row>
    <row r="15837" spans="1:2" x14ac:dyDescent="0.25">
      <c r="A15837" s="62">
        <v>70141514</v>
      </c>
      <c r="B15837" s="63" t="s">
        <v>4378</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10475</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11740</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11915</v>
      </c>
    </row>
    <row r="15848" spans="1:2" x14ac:dyDescent="0.25">
      <c r="A15848" s="62">
        <v>70141605</v>
      </c>
      <c r="B15848" s="63" t="s">
        <v>7131</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11331</v>
      </c>
    </row>
    <row r="15859" spans="1:2" x14ac:dyDescent="0.25">
      <c r="A15859" s="62">
        <v>70141709</v>
      </c>
      <c r="B15859" s="63" t="s">
        <v>16482</v>
      </c>
    </row>
    <row r="15860" spans="1:2" x14ac:dyDescent="0.25">
      <c r="A15860" s="62">
        <v>70141710</v>
      </c>
      <c r="B15860" s="63" t="s">
        <v>7868</v>
      </c>
    </row>
    <row r="15861" spans="1:2" x14ac:dyDescent="0.25">
      <c r="A15861" s="62">
        <v>70141801</v>
      </c>
      <c r="B15861" s="63" t="s">
        <v>14083</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6504</v>
      </c>
    </row>
    <row r="15867" spans="1:2" x14ac:dyDescent="0.25">
      <c r="A15867" s="62">
        <v>70141903</v>
      </c>
      <c r="B15867" s="63" t="s">
        <v>16999</v>
      </c>
    </row>
    <row r="15868" spans="1:2" x14ac:dyDescent="0.25">
      <c r="A15868" s="62">
        <v>70141904</v>
      </c>
      <c r="B15868" s="63" t="s">
        <v>10408</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7321</v>
      </c>
    </row>
    <row r="15872" spans="1:2" x14ac:dyDescent="0.25">
      <c r="A15872" s="62">
        <v>70142004</v>
      </c>
      <c r="B15872" s="63" t="s">
        <v>13330</v>
      </c>
    </row>
    <row r="15873" spans="1:2" x14ac:dyDescent="0.25">
      <c r="A15873" s="62">
        <v>70142005</v>
      </c>
      <c r="B15873" s="63" t="s">
        <v>13040</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10334</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11554</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14870</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9676</v>
      </c>
    </row>
    <row r="15896" spans="1:2" x14ac:dyDescent="0.25">
      <c r="A15896" s="62">
        <v>70151701</v>
      </c>
      <c r="B15896" s="63" t="s">
        <v>8173</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9751</v>
      </c>
    </row>
    <row r="15900" spans="1:2" x14ac:dyDescent="0.25">
      <c r="A15900" s="62">
        <v>70151705</v>
      </c>
      <c r="B15900" s="63" t="s">
        <v>15748</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11724</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4383</v>
      </c>
    </row>
    <row r="15915" spans="1:2" x14ac:dyDescent="0.25">
      <c r="A15915" s="62">
        <v>70151906</v>
      </c>
      <c r="B15915" s="63" t="s">
        <v>10488</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10495</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12022</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12012</v>
      </c>
    </row>
    <row r="15945" spans="1:2" x14ac:dyDescent="0.25">
      <c r="A15945" s="62">
        <v>70171708</v>
      </c>
      <c r="B15945" s="63" t="s">
        <v>4809</v>
      </c>
    </row>
    <row r="15946" spans="1:2" x14ac:dyDescent="0.25">
      <c r="A15946" s="62">
        <v>70171709</v>
      </c>
      <c r="B15946" s="63" t="s">
        <v>12789</v>
      </c>
    </row>
    <row r="15947" spans="1:2" x14ac:dyDescent="0.25">
      <c r="A15947" s="62">
        <v>70171801</v>
      </c>
      <c r="B15947" s="63" t="s">
        <v>16454</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4794</v>
      </c>
    </row>
    <row r="15952" spans="1:2" x14ac:dyDescent="0.25">
      <c r="A15952" s="62">
        <v>71101601</v>
      </c>
      <c r="B15952" s="63" t="s">
        <v>11569</v>
      </c>
    </row>
    <row r="15953" spans="1:2" x14ac:dyDescent="0.25">
      <c r="A15953" s="62">
        <v>71101602</v>
      </c>
      <c r="B15953" s="63" t="s">
        <v>10702</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12367</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11220</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11367</v>
      </c>
    </row>
    <row r="15963" spans="1:2" x14ac:dyDescent="0.25">
      <c r="A15963" s="62">
        <v>71112001</v>
      </c>
      <c r="B15963" s="63" t="s">
        <v>18074</v>
      </c>
    </row>
    <row r="15964" spans="1:2" x14ac:dyDescent="0.25">
      <c r="A15964" s="62">
        <v>71112002</v>
      </c>
      <c r="B15964" s="63" t="s">
        <v>7269</v>
      </c>
    </row>
    <row r="15965" spans="1:2" x14ac:dyDescent="0.25">
      <c r="A15965" s="62">
        <v>71112003</v>
      </c>
      <c r="B15965" s="63" t="s">
        <v>11472</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12709</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17083</v>
      </c>
    </row>
    <row r="15975" spans="1:2" x14ac:dyDescent="0.25">
      <c r="A15975" s="62">
        <v>71112013</v>
      </c>
      <c r="B15975" s="63" t="s">
        <v>9909</v>
      </c>
    </row>
    <row r="15976" spans="1:2" x14ac:dyDescent="0.25">
      <c r="A15976" s="62">
        <v>71112014</v>
      </c>
      <c r="B15976" s="63" t="s">
        <v>5526</v>
      </c>
    </row>
    <row r="15977" spans="1:2" x14ac:dyDescent="0.25">
      <c r="A15977" s="62">
        <v>71112015</v>
      </c>
      <c r="B15977" s="63" t="s">
        <v>16497</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12897</v>
      </c>
    </row>
    <row r="15981" spans="1:2" x14ac:dyDescent="0.25">
      <c r="A15981" s="62">
        <v>71112020</v>
      </c>
      <c r="B15981" s="63" t="s">
        <v>13334</v>
      </c>
    </row>
    <row r="15982" spans="1:2" x14ac:dyDescent="0.25">
      <c r="A15982" s="62">
        <v>71112021</v>
      </c>
      <c r="B15982" s="63" t="s">
        <v>5059</v>
      </c>
    </row>
    <row r="15983" spans="1:2" x14ac:dyDescent="0.25">
      <c r="A15983" s="62">
        <v>71112022</v>
      </c>
      <c r="B15983" s="63" t="s">
        <v>7855</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13050</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10620</v>
      </c>
    </row>
    <row r="15995" spans="1:2" x14ac:dyDescent="0.25">
      <c r="A15995" s="62">
        <v>71112103</v>
      </c>
      <c r="B15995" s="63" t="s">
        <v>6240</v>
      </c>
    </row>
    <row r="15996" spans="1:2" x14ac:dyDescent="0.25">
      <c r="A15996" s="62">
        <v>71112104</v>
      </c>
      <c r="B15996" s="63" t="s">
        <v>13271</v>
      </c>
    </row>
    <row r="15997" spans="1:2" x14ac:dyDescent="0.25">
      <c r="A15997" s="62">
        <v>71112105</v>
      </c>
      <c r="B15997" s="63" t="s">
        <v>11809</v>
      </c>
    </row>
    <row r="15998" spans="1:2" x14ac:dyDescent="0.25">
      <c r="A15998" s="62">
        <v>71112106</v>
      </c>
      <c r="B15998" s="63" t="s">
        <v>4448</v>
      </c>
    </row>
    <row r="15999" spans="1:2" x14ac:dyDescent="0.25">
      <c r="A15999" s="62">
        <v>71112107</v>
      </c>
      <c r="B15999" s="63" t="s">
        <v>17199</v>
      </c>
    </row>
    <row r="16000" spans="1:2" x14ac:dyDescent="0.25">
      <c r="A16000" s="62">
        <v>71112108</v>
      </c>
      <c r="B16000" s="63" t="s">
        <v>13135</v>
      </c>
    </row>
    <row r="16001" spans="1:2" x14ac:dyDescent="0.25">
      <c r="A16001" s="62">
        <v>71112109</v>
      </c>
      <c r="B16001" s="63" t="s">
        <v>3942</v>
      </c>
    </row>
    <row r="16002" spans="1:2" x14ac:dyDescent="0.25">
      <c r="A16002" s="62">
        <v>71112110</v>
      </c>
      <c r="B16002" s="63" t="s">
        <v>10752</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11246</v>
      </c>
    </row>
    <row r="16014" spans="1:2" x14ac:dyDescent="0.25">
      <c r="A16014" s="62">
        <v>71112202</v>
      </c>
      <c r="B16014" s="63" t="s">
        <v>9232</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6628</v>
      </c>
    </row>
    <row r="16021" spans="1:2" x14ac:dyDescent="0.25">
      <c r="A16021" s="62">
        <v>71112303</v>
      </c>
      <c r="B16021" s="63" t="s">
        <v>12892</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13338</v>
      </c>
    </row>
    <row r="16027" spans="1:2" x14ac:dyDescent="0.25">
      <c r="A16027" s="62">
        <v>71112309</v>
      </c>
      <c r="B16027" s="63" t="s">
        <v>11626</v>
      </c>
    </row>
    <row r="16028" spans="1:2" x14ac:dyDescent="0.25">
      <c r="A16028" s="62">
        <v>71112310</v>
      </c>
      <c r="B16028" s="63" t="s">
        <v>12363</v>
      </c>
    </row>
    <row r="16029" spans="1:2" x14ac:dyDescent="0.25">
      <c r="A16029" s="62">
        <v>71112311</v>
      </c>
      <c r="B16029" s="63" t="s">
        <v>18641</v>
      </c>
    </row>
    <row r="16030" spans="1:2" x14ac:dyDescent="0.25">
      <c r="A16030" s="62">
        <v>71112312</v>
      </c>
      <c r="B16030" s="63" t="s">
        <v>11157</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10084</v>
      </c>
    </row>
    <row r="16034" spans="1:2" x14ac:dyDescent="0.25">
      <c r="A16034" s="62">
        <v>71112316</v>
      </c>
      <c r="B16034" s="63" t="s">
        <v>14632</v>
      </c>
    </row>
    <row r="16035" spans="1:2" x14ac:dyDescent="0.25">
      <c r="A16035" s="62">
        <v>71112317</v>
      </c>
      <c r="B16035" s="63" t="s">
        <v>5498</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14515</v>
      </c>
    </row>
    <row r="16044" spans="1:2" x14ac:dyDescent="0.25">
      <c r="A16044" s="62">
        <v>71121005</v>
      </c>
      <c r="B16044" s="63" t="s">
        <v>17289</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11194</v>
      </c>
    </row>
    <row r="16057" spans="1:2" x14ac:dyDescent="0.25">
      <c r="A16057" s="62">
        <v>71121018</v>
      </c>
      <c r="B16057" s="63" t="s">
        <v>10047</v>
      </c>
    </row>
    <row r="16058" spans="1:2" x14ac:dyDescent="0.25">
      <c r="A16058" s="62">
        <v>71121019</v>
      </c>
      <c r="B16058" s="63" t="s">
        <v>17707</v>
      </c>
    </row>
    <row r="16059" spans="1:2" x14ac:dyDescent="0.25">
      <c r="A16059" s="62">
        <v>71121020</v>
      </c>
      <c r="B16059" s="63" t="s">
        <v>10130</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10642</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7618</v>
      </c>
    </row>
    <row r="16066" spans="1:2" x14ac:dyDescent="0.25">
      <c r="A16066" s="62">
        <v>71121104</v>
      </c>
      <c r="B16066" s="63" t="s">
        <v>14069</v>
      </c>
    </row>
    <row r="16067" spans="1:2" x14ac:dyDescent="0.25">
      <c r="A16067" s="62">
        <v>71121105</v>
      </c>
      <c r="B16067" s="63" t="s">
        <v>11410</v>
      </c>
    </row>
    <row r="16068" spans="1:2" x14ac:dyDescent="0.25">
      <c r="A16068" s="62">
        <v>71121106</v>
      </c>
      <c r="B16068" s="63" t="s">
        <v>5290</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11584</v>
      </c>
    </row>
    <row r="16073" spans="1:2" x14ac:dyDescent="0.25">
      <c r="A16073" s="62">
        <v>71121111</v>
      </c>
      <c r="B16073" s="63" t="s">
        <v>17114</v>
      </c>
    </row>
    <row r="16074" spans="1:2" x14ac:dyDescent="0.25">
      <c r="A16074" s="62">
        <v>71121112</v>
      </c>
      <c r="B16074" s="63" t="s">
        <v>10614</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12587</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3703</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11048</v>
      </c>
    </row>
    <row r="16088" spans="1:2" x14ac:dyDescent="0.25">
      <c r="A16088" s="62">
        <v>71121203</v>
      </c>
      <c r="B16088" s="63" t="s">
        <v>6275</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11060</v>
      </c>
    </row>
    <row r="16107" spans="1:2" x14ac:dyDescent="0.25">
      <c r="A16107" s="62">
        <v>71121502</v>
      </c>
      <c r="B16107" s="63" t="s">
        <v>11899</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12097</v>
      </c>
    </row>
    <row r="16111" spans="1:2" x14ac:dyDescent="0.25">
      <c r="A16111" s="62">
        <v>71121506</v>
      </c>
      <c r="B16111" s="63" t="s">
        <v>13594</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7039</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15742</v>
      </c>
    </row>
    <row r="16129" spans="1:2" x14ac:dyDescent="0.25">
      <c r="A16129" s="62">
        <v>71121608</v>
      </c>
      <c r="B16129" s="63" t="s">
        <v>6430</v>
      </c>
    </row>
    <row r="16130" spans="1:2" x14ac:dyDescent="0.25">
      <c r="A16130" s="62">
        <v>71121609</v>
      </c>
      <c r="B16130" s="63" t="s">
        <v>10277</v>
      </c>
    </row>
    <row r="16131" spans="1:2" x14ac:dyDescent="0.25">
      <c r="A16131" s="62">
        <v>71121610</v>
      </c>
      <c r="B16131" s="63" t="s">
        <v>6156</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4100</v>
      </c>
    </row>
    <row r="16148" spans="1:2" x14ac:dyDescent="0.25">
      <c r="A16148" s="62">
        <v>71121627</v>
      </c>
      <c r="B16148" s="63" t="s">
        <v>11658</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4203</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5817</v>
      </c>
    </row>
    <row r="16160" spans="1:2" x14ac:dyDescent="0.25">
      <c r="A16160" s="62">
        <v>71121702</v>
      </c>
      <c r="B16160" s="63" t="s">
        <v>3842</v>
      </c>
    </row>
    <row r="16161" spans="1:2" x14ac:dyDescent="0.25">
      <c r="A16161" s="62">
        <v>71121703</v>
      </c>
      <c r="B16161" s="63" t="s">
        <v>3457</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11134</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17722</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12553</v>
      </c>
    </row>
    <row r="16174" spans="1:2" x14ac:dyDescent="0.25">
      <c r="A16174" s="62">
        <v>71122003</v>
      </c>
      <c r="B16174" s="63" t="s">
        <v>4259</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11816</v>
      </c>
    </row>
    <row r="16178" spans="1:2" x14ac:dyDescent="0.25">
      <c r="A16178" s="62">
        <v>71122101</v>
      </c>
      <c r="B16178" s="63" t="s">
        <v>10721</v>
      </c>
    </row>
    <row r="16179" spans="1:2" x14ac:dyDescent="0.25">
      <c r="A16179" s="62">
        <v>71122102</v>
      </c>
      <c r="B16179" s="63" t="s">
        <v>10136</v>
      </c>
    </row>
    <row r="16180" spans="1:2" x14ac:dyDescent="0.25">
      <c r="A16180" s="62">
        <v>71122103</v>
      </c>
      <c r="B16180" s="63" t="s">
        <v>10516</v>
      </c>
    </row>
    <row r="16181" spans="1:2" x14ac:dyDescent="0.25">
      <c r="A16181" s="62">
        <v>71122104</v>
      </c>
      <c r="B16181" s="63" t="s">
        <v>14055</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12385</v>
      </c>
    </row>
    <row r="16195" spans="1:2" x14ac:dyDescent="0.25">
      <c r="A16195" s="62">
        <v>71122203</v>
      </c>
      <c r="B16195" s="63" t="s">
        <v>3324</v>
      </c>
    </row>
    <row r="16196" spans="1:2" x14ac:dyDescent="0.25">
      <c r="A16196" s="62">
        <v>71122301</v>
      </c>
      <c r="B16196" s="63" t="s">
        <v>14596</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4578</v>
      </c>
    </row>
    <row r="16201" spans="1:2" x14ac:dyDescent="0.25">
      <c r="A16201" s="62">
        <v>71122306</v>
      </c>
      <c r="B16201" s="63" t="s">
        <v>13935</v>
      </c>
    </row>
    <row r="16202" spans="1:2" x14ac:dyDescent="0.25">
      <c r="A16202" s="62">
        <v>71122401</v>
      </c>
      <c r="B16202" s="63" t="s">
        <v>5777</v>
      </c>
    </row>
    <row r="16203" spans="1:2" x14ac:dyDescent="0.25">
      <c r="A16203" s="62">
        <v>71122402</v>
      </c>
      <c r="B16203" s="63" t="s">
        <v>16004</v>
      </c>
    </row>
    <row r="16204" spans="1:2" x14ac:dyDescent="0.25">
      <c r="A16204" s="62">
        <v>71122403</v>
      </c>
      <c r="B16204" s="63" t="s">
        <v>6630</v>
      </c>
    </row>
    <row r="16205" spans="1:2" x14ac:dyDescent="0.25">
      <c r="A16205" s="62">
        <v>71122404</v>
      </c>
      <c r="B16205" s="63" t="s">
        <v>18695</v>
      </c>
    </row>
    <row r="16206" spans="1:2" x14ac:dyDescent="0.25">
      <c r="A16206" s="62">
        <v>71122405</v>
      </c>
      <c r="B16206" s="63" t="s">
        <v>8343</v>
      </c>
    </row>
    <row r="16207" spans="1:2" x14ac:dyDescent="0.25">
      <c r="A16207" s="62">
        <v>71122406</v>
      </c>
      <c r="B16207" s="63" t="s">
        <v>14988</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11925</v>
      </c>
    </row>
    <row r="16222" spans="1:2" x14ac:dyDescent="0.25">
      <c r="A16222" s="62">
        <v>71122606</v>
      </c>
      <c r="B16222" s="63" t="s">
        <v>6972</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5216</v>
      </c>
    </row>
    <row r="16226" spans="1:2" x14ac:dyDescent="0.25">
      <c r="A16226" s="62">
        <v>71122610</v>
      </c>
      <c r="B16226" s="63" t="s">
        <v>11669</v>
      </c>
    </row>
    <row r="16227" spans="1:2" x14ac:dyDescent="0.25">
      <c r="A16227" s="62">
        <v>71122611</v>
      </c>
      <c r="B16227" s="63" t="s">
        <v>12669</v>
      </c>
    </row>
    <row r="16228" spans="1:2" x14ac:dyDescent="0.25">
      <c r="A16228" s="62">
        <v>71122612</v>
      </c>
      <c r="B16228" s="63" t="s">
        <v>14436</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5029</v>
      </c>
    </row>
    <row r="16239" spans="1:2" x14ac:dyDescent="0.25">
      <c r="A16239" s="62">
        <v>71122802</v>
      </c>
      <c r="B16239" s="63" t="s">
        <v>13644</v>
      </c>
    </row>
    <row r="16240" spans="1:2" x14ac:dyDescent="0.25">
      <c r="A16240" s="62">
        <v>71122803</v>
      </c>
      <c r="B16240" s="63" t="s">
        <v>12035</v>
      </c>
    </row>
    <row r="16241" spans="1:2" x14ac:dyDescent="0.25">
      <c r="A16241" s="62">
        <v>71122804</v>
      </c>
      <c r="B16241" s="63" t="s">
        <v>9596</v>
      </c>
    </row>
    <row r="16242" spans="1:2" x14ac:dyDescent="0.25">
      <c r="A16242" s="62">
        <v>71122805</v>
      </c>
      <c r="B16242" s="63" t="s">
        <v>7545</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14582</v>
      </c>
    </row>
    <row r="16252" spans="1:2" x14ac:dyDescent="0.25">
      <c r="A16252" s="62">
        <v>71131001</v>
      </c>
      <c r="B16252" s="63" t="s">
        <v>5789</v>
      </c>
    </row>
    <row r="16253" spans="1:2" x14ac:dyDescent="0.25">
      <c r="A16253" s="62">
        <v>71131002</v>
      </c>
      <c r="B16253" s="63" t="s">
        <v>10521</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11150</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13411</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17826</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14173</v>
      </c>
    </row>
    <row r="16288" spans="1:2" x14ac:dyDescent="0.25">
      <c r="A16288" s="62">
        <v>71131308</v>
      </c>
      <c r="B16288" s="63" t="s">
        <v>2834</v>
      </c>
    </row>
    <row r="16289" spans="1:2" x14ac:dyDescent="0.25">
      <c r="A16289" s="62">
        <v>71131309</v>
      </c>
      <c r="B16289" s="63" t="s">
        <v>14396</v>
      </c>
    </row>
    <row r="16290" spans="1:2" x14ac:dyDescent="0.25">
      <c r="A16290" s="62">
        <v>71131310</v>
      </c>
      <c r="B16290" s="63" t="s">
        <v>17840</v>
      </c>
    </row>
    <row r="16291" spans="1:2" x14ac:dyDescent="0.25">
      <c r="A16291" s="62">
        <v>71131401</v>
      </c>
      <c r="B16291" s="63" t="s">
        <v>12346</v>
      </c>
    </row>
    <row r="16292" spans="1:2" x14ac:dyDescent="0.25">
      <c r="A16292" s="62">
        <v>71131402</v>
      </c>
      <c r="B16292" s="63" t="s">
        <v>18494</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10126</v>
      </c>
    </row>
    <row r="16298" spans="1:2" x14ac:dyDescent="0.25">
      <c r="A16298" s="62">
        <v>71141101</v>
      </c>
      <c r="B16298" s="63" t="s">
        <v>11428</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4214</v>
      </c>
    </row>
    <row r="16305" spans="1:2" x14ac:dyDescent="0.25">
      <c r="A16305" s="62">
        <v>71151004</v>
      </c>
      <c r="B16305" s="63" t="s">
        <v>13794</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16329</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10804</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9549</v>
      </c>
    </row>
    <row r="16317" spans="1:2" x14ac:dyDescent="0.25">
      <c r="A16317" s="62">
        <v>71151303</v>
      </c>
      <c r="B16317" s="63" t="s">
        <v>6765</v>
      </c>
    </row>
    <row r="16318" spans="1:2" x14ac:dyDescent="0.25">
      <c r="A16318" s="62">
        <v>71151304</v>
      </c>
      <c r="B16318" s="63" t="s">
        <v>14403</v>
      </c>
    </row>
    <row r="16319" spans="1:2" x14ac:dyDescent="0.25">
      <c r="A16319" s="62">
        <v>71151305</v>
      </c>
      <c r="B16319" s="63" t="s">
        <v>7154</v>
      </c>
    </row>
    <row r="16320" spans="1:2" x14ac:dyDescent="0.25">
      <c r="A16320" s="62">
        <v>71151306</v>
      </c>
      <c r="B16320" s="63" t="s">
        <v>4971</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10364</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10255</v>
      </c>
    </row>
    <row r="16334" spans="1:2" x14ac:dyDescent="0.25">
      <c r="A16334" s="62">
        <v>71151405</v>
      </c>
      <c r="B16334" s="63" t="s">
        <v>10687</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7335</v>
      </c>
    </row>
    <row r="16347" spans="1:2" x14ac:dyDescent="0.25">
      <c r="A16347" s="62">
        <v>71161106</v>
      </c>
      <c r="B16347" s="63" t="s">
        <v>4105</v>
      </c>
    </row>
    <row r="16348" spans="1:2" x14ac:dyDescent="0.25">
      <c r="A16348" s="62">
        <v>71161107</v>
      </c>
      <c r="B16348" s="63" t="s">
        <v>8180</v>
      </c>
    </row>
    <row r="16349" spans="1:2" x14ac:dyDescent="0.25">
      <c r="A16349" s="62">
        <v>71161109</v>
      </c>
      <c r="B16349" s="63" t="s">
        <v>10588</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10472</v>
      </c>
    </row>
    <row r="16357" spans="1:2" x14ac:dyDescent="0.25">
      <c r="A16357" s="62">
        <v>71161206</v>
      </c>
      <c r="B16357" s="63" t="s">
        <v>8156</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12485</v>
      </c>
    </row>
    <row r="16364" spans="1:2" x14ac:dyDescent="0.25">
      <c r="A16364" s="62">
        <v>71161307</v>
      </c>
      <c r="B16364" s="63" t="s">
        <v>4408</v>
      </c>
    </row>
    <row r="16365" spans="1:2" x14ac:dyDescent="0.25">
      <c r="A16365" s="62">
        <v>71161308</v>
      </c>
      <c r="B16365" s="63" t="s">
        <v>16769</v>
      </c>
    </row>
    <row r="16366" spans="1:2" x14ac:dyDescent="0.25">
      <c r="A16366" s="62">
        <v>71161402</v>
      </c>
      <c r="B16366" s="63" t="s">
        <v>5157</v>
      </c>
    </row>
    <row r="16367" spans="1:2" x14ac:dyDescent="0.25">
      <c r="A16367" s="62">
        <v>71161403</v>
      </c>
      <c r="B16367" s="63" t="s">
        <v>13172</v>
      </c>
    </row>
    <row r="16368" spans="1:2" x14ac:dyDescent="0.25">
      <c r="A16368" s="62">
        <v>71161405</v>
      </c>
      <c r="B16368" s="63" t="s">
        <v>8509</v>
      </c>
    </row>
    <row r="16369" spans="1:2" x14ac:dyDescent="0.25">
      <c r="A16369" s="62">
        <v>71161407</v>
      </c>
      <c r="B16369" s="63" t="s">
        <v>5316</v>
      </c>
    </row>
    <row r="16370" spans="1:2" x14ac:dyDescent="0.25">
      <c r="A16370" s="62">
        <v>71161408</v>
      </c>
      <c r="B16370" s="63" t="s">
        <v>10698</v>
      </c>
    </row>
    <row r="16371" spans="1:2" x14ac:dyDescent="0.25">
      <c r="A16371" s="62">
        <v>71161409</v>
      </c>
      <c r="B16371" s="63" t="s">
        <v>15284</v>
      </c>
    </row>
    <row r="16372" spans="1:2" x14ac:dyDescent="0.25">
      <c r="A16372" s="62">
        <v>71161410</v>
      </c>
      <c r="B16372" s="63" t="s">
        <v>10254</v>
      </c>
    </row>
    <row r="16373" spans="1:2" x14ac:dyDescent="0.25">
      <c r="A16373" s="62">
        <v>71161411</v>
      </c>
      <c r="B16373" s="63" t="s">
        <v>10705</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13009</v>
      </c>
    </row>
    <row r="16383" spans="1:2" x14ac:dyDescent="0.25">
      <c r="A16383" s="62">
        <v>72101503</v>
      </c>
      <c r="B16383" s="63" t="s">
        <v>4679</v>
      </c>
    </row>
    <row r="16384" spans="1:2" x14ac:dyDescent="0.25">
      <c r="A16384" s="62">
        <v>72101504</v>
      </c>
      <c r="B16384" s="63" t="s">
        <v>10304</v>
      </c>
    </row>
    <row r="16385" spans="1:2" x14ac:dyDescent="0.25">
      <c r="A16385" s="62">
        <v>72101505</v>
      </c>
      <c r="B16385" s="63" t="s">
        <v>17827</v>
      </c>
    </row>
    <row r="16386" spans="1:2" x14ac:dyDescent="0.25">
      <c r="A16386" s="62">
        <v>72101506</v>
      </c>
      <c r="B16386" s="63" t="s">
        <v>11104</v>
      </c>
    </row>
    <row r="16387" spans="1:2" x14ac:dyDescent="0.25">
      <c r="A16387" s="62">
        <v>72101601</v>
      </c>
      <c r="B16387" s="63" t="s">
        <v>11319</v>
      </c>
    </row>
    <row r="16388" spans="1:2" x14ac:dyDescent="0.25">
      <c r="A16388" s="62">
        <v>72101602</v>
      </c>
      <c r="B16388" s="63" t="s">
        <v>6110</v>
      </c>
    </row>
    <row r="16389" spans="1:2" x14ac:dyDescent="0.25">
      <c r="A16389" s="62">
        <v>72101603</v>
      </c>
      <c r="B16389" s="63" t="s">
        <v>5164</v>
      </c>
    </row>
    <row r="16390" spans="1:2" x14ac:dyDescent="0.25">
      <c r="A16390" s="62">
        <v>72101604</v>
      </c>
      <c r="B16390" s="63" t="s">
        <v>11908</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12200</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13690</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4054</v>
      </c>
    </row>
    <row r="16402" spans="1:2" x14ac:dyDescent="0.25">
      <c r="A16402" s="62">
        <v>72101902</v>
      </c>
      <c r="B16402" s="63" t="s">
        <v>12347</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12379</v>
      </c>
    </row>
    <row r="16407" spans="1:2" x14ac:dyDescent="0.25">
      <c r="A16407" s="62">
        <v>72102004</v>
      </c>
      <c r="B16407" s="63" t="s">
        <v>10640</v>
      </c>
    </row>
    <row r="16408" spans="1:2" x14ac:dyDescent="0.25">
      <c r="A16408" s="62">
        <v>72102005</v>
      </c>
      <c r="B16408" s="63" t="s">
        <v>1562</v>
      </c>
    </row>
    <row r="16409" spans="1:2" x14ac:dyDescent="0.25">
      <c r="A16409" s="62">
        <v>72102006</v>
      </c>
      <c r="B16409" s="63" t="s">
        <v>10519</v>
      </c>
    </row>
    <row r="16410" spans="1:2" x14ac:dyDescent="0.25">
      <c r="A16410" s="62">
        <v>72102101</v>
      </c>
      <c r="B16410" s="63" t="s">
        <v>16118</v>
      </c>
    </row>
    <row r="16411" spans="1:2" x14ac:dyDescent="0.25">
      <c r="A16411" s="62">
        <v>72102102</v>
      </c>
      <c r="B16411" s="63" t="s">
        <v>12063</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5179</v>
      </c>
    </row>
    <row r="16415" spans="1:2" x14ac:dyDescent="0.25">
      <c r="A16415" s="62">
        <v>72102106</v>
      </c>
      <c r="B16415" s="63" t="s">
        <v>9484</v>
      </c>
    </row>
    <row r="16416" spans="1:2" x14ac:dyDescent="0.25">
      <c r="A16416" s="62">
        <v>72102201</v>
      </c>
      <c r="B16416" s="63" t="s">
        <v>3961</v>
      </c>
    </row>
    <row r="16417" spans="1:2" x14ac:dyDescent="0.25">
      <c r="A16417" s="62">
        <v>72102202</v>
      </c>
      <c r="B16417" s="63" t="s">
        <v>11632</v>
      </c>
    </row>
    <row r="16418" spans="1:2" x14ac:dyDescent="0.25">
      <c r="A16418" s="62">
        <v>72102203</v>
      </c>
      <c r="B16418" s="63" t="s">
        <v>18776</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8261</v>
      </c>
    </row>
    <row r="16422" spans="1:2" x14ac:dyDescent="0.25">
      <c r="A16422" s="62">
        <v>72102207</v>
      </c>
      <c r="B16422" s="63" t="s">
        <v>10670</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12770</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8133</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10682</v>
      </c>
    </row>
    <row r="16437" spans="1:2" x14ac:dyDescent="0.25">
      <c r="A16437" s="62">
        <v>72102503</v>
      </c>
      <c r="B16437" s="63" t="s">
        <v>15543</v>
      </c>
    </row>
    <row r="16438" spans="1:2" x14ac:dyDescent="0.25">
      <c r="A16438" s="62">
        <v>72102504</v>
      </c>
      <c r="B16438" s="63" t="s">
        <v>3980</v>
      </c>
    </row>
    <row r="16439" spans="1:2" x14ac:dyDescent="0.25">
      <c r="A16439" s="62">
        <v>72102505</v>
      </c>
      <c r="B16439" s="63" t="s">
        <v>11126</v>
      </c>
    </row>
    <row r="16440" spans="1:2" x14ac:dyDescent="0.25">
      <c r="A16440" s="62">
        <v>72102506</v>
      </c>
      <c r="B16440" s="63" t="s">
        <v>8682</v>
      </c>
    </row>
    <row r="16441" spans="1:2" x14ac:dyDescent="0.25">
      <c r="A16441" s="62">
        <v>72102507</v>
      </c>
      <c r="B16441" s="63" t="s">
        <v>10653</v>
      </c>
    </row>
    <row r="16442" spans="1:2" x14ac:dyDescent="0.25">
      <c r="A16442" s="62">
        <v>72102508</v>
      </c>
      <c r="B16442" s="63" t="s">
        <v>10301</v>
      </c>
    </row>
    <row r="16443" spans="1:2" x14ac:dyDescent="0.25">
      <c r="A16443" s="62">
        <v>72102601</v>
      </c>
      <c r="B16443" s="63" t="s">
        <v>6789</v>
      </c>
    </row>
    <row r="16444" spans="1:2" x14ac:dyDescent="0.25">
      <c r="A16444" s="62">
        <v>72102602</v>
      </c>
      <c r="B16444" s="63" t="s">
        <v>4406</v>
      </c>
    </row>
    <row r="16445" spans="1:2" x14ac:dyDescent="0.25">
      <c r="A16445" s="62">
        <v>72102701</v>
      </c>
      <c r="B16445" s="63" t="s">
        <v>12896</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11158</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18813</v>
      </c>
    </row>
    <row r="16466" spans="1:2" x14ac:dyDescent="0.25">
      <c r="A16466" s="62">
        <v>73101503</v>
      </c>
      <c r="B16466" s="63" t="s">
        <v>9180</v>
      </c>
    </row>
    <row r="16467" spans="1:2" x14ac:dyDescent="0.25">
      <c r="A16467" s="62">
        <v>73101504</v>
      </c>
      <c r="B16467" s="63" t="s">
        <v>7356</v>
      </c>
    </row>
    <row r="16468" spans="1:2" x14ac:dyDescent="0.25">
      <c r="A16468" s="62">
        <v>73101505</v>
      </c>
      <c r="B16468" s="63" t="s">
        <v>18647</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11730</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11650</v>
      </c>
    </row>
    <row r="16481" spans="1:2" x14ac:dyDescent="0.25">
      <c r="A16481" s="62">
        <v>73101613</v>
      </c>
      <c r="B16481" s="63" t="s">
        <v>12121</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3813</v>
      </c>
    </row>
    <row r="16500" spans="1:2" x14ac:dyDescent="0.25">
      <c r="A16500" s="62">
        <v>73111603</v>
      </c>
      <c r="B16500" s="63" t="s">
        <v>6526</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8654</v>
      </c>
    </row>
    <row r="16508" spans="1:2" x14ac:dyDescent="0.25">
      <c r="A16508" s="62">
        <v>73121507</v>
      </c>
      <c r="B16508" s="63" t="s">
        <v>13898</v>
      </c>
    </row>
    <row r="16509" spans="1:2" x14ac:dyDescent="0.25">
      <c r="A16509" s="62">
        <v>73121508</v>
      </c>
      <c r="B16509" s="63" t="s">
        <v>7343</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10468</v>
      </c>
    </row>
    <row r="16513" spans="1:2" x14ac:dyDescent="0.25">
      <c r="A16513" s="62">
        <v>73121603</v>
      </c>
      <c r="B16513" s="63" t="s">
        <v>17390</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10468</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11516</v>
      </c>
    </row>
    <row r="16525" spans="1:2" x14ac:dyDescent="0.25">
      <c r="A16525" s="62">
        <v>73121805</v>
      </c>
      <c r="B16525" s="63" t="s">
        <v>16908</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13733</v>
      </c>
    </row>
    <row r="16531" spans="1:2" x14ac:dyDescent="0.25">
      <c r="A16531" s="62">
        <v>73131504</v>
      </c>
      <c r="B16531" s="63" t="s">
        <v>4252</v>
      </c>
    </row>
    <row r="16532" spans="1:2" x14ac:dyDescent="0.25">
      <c r="A16532" s="62">
        <v>73131505</v>
      </c>
      <c r="B16532" s="63" t="s">
        <v>18168</v>
      </c>
    </row>
    <row r="16533" spans="1:2" x14ac:dyDescent="0.25">
      <c r="A16533" s="62">
        <v>73131506</v>
      </c>
      <c r="B16533" s="63" t="s">
        <v>12618</v>
      </c>
    </row>
    <row r="16534" spans="1:2" x14ac:dyDescent="0.25">
      <c r="A16534" s="62">
        <v>73131507</v>
      </c>
      <c r="B16534" s="63" t="s">
        <v>14546</v>
      </c>
    </row>
    <row r="16535" spans="1:2" x14ac:dyDescent="0.25">
      <c r="A16535" s="62">
        <v>73131508</v>
      </c>
      <c r="B16535" s="63" t="s">
        <v>6773</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7433</v>
      </c>
    </row>
    <row r="16540" spans="1:2" x14ac:dyDescent="0.25">
      <c r="A16540" s="62">
        <v>73131605</v>
      </c>
      <c r="B16540" s="63" t="s">
        <v>11642</v>
      </c>
    </row>
    <row r="16541" spans="1:2" x14ac:dyDescent="0.25">
      <c r="A16541" s="62">
        <v>73131606</v>
      </c>
      <c r="B16541" s="63" t="s">
        <v>4907</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16935</v>
      </c>
    </row>
    <row r="16545" spans="1:2" x14ac:dyDescent="0.25">
      <c r="A16545" s="62">
        <v>73131702</v>
      </c>
      <c r="B16545" s="63" t="s">
        <v>11187</v>
      </c>
    </row>
    <row r="16546" spans="1:2" x14ac:dyDescent="0.25">
      <c r="A16546" s="62">
        <v>73131703</v>
      </c>
      <c r="B16546" s="63" t="s">
        <v>8262</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10111</v>
      </c>
    </row>
    <row r="16550" spans="1:2" x14ac:dyDescent="0.25">
      <c r="A16550" s="62">
        <v>73131804</v>
      </c>
      <c r="B16550" s="63" t="s">
        <v>7783</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10222</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9781</v>
      </c>
    </row>
    <row r="16570" spans="1:2" x14ac:dyDescent="0.25">
      <c r="A16570" s="62">
        <v>73141705</v>
      </c>
      <c r="B16570" s="63" t="s">
        <v>14550</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11381</v>
      </c>
    </row>
    <row r="16574" spans="1:2" x14ac:dyDescent="0.25">
      <c r="A16574" s="62">
        <v>73141709</v>
      </c>
      <c r="B16574" s="63" t="s">
        <v>9958</v>
      </c>
    </row>
    <row r="16575" spans="1:2" x14ac:dyDescent="0.25">
      <c r="A16575" s="62">
        <v>73141710</v>
      </c>
      <c r="B16575" s="63" t="s">
        <v>5229</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3631</v>
      </c>
    </row>
    <row r="16582" spans="1:2" x14ac:dyDescent="0.25">
      <c r="A16582" s="62">
        <v>73151502</v>
      </c>
      <c r="B16582" s="63" t="s">
        <v>6185</v>
      </c>
    </row>
    <row r="16583" spans="1:2" x14ac:dyDescent="0.25">
      <c r="A16583" s="62">
        <v>73151601</v>
      </c>
      <c r="B16583" s="63" t="s">
        <v>15694</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15998</v>
      </c>
    </row>
    <row r="16598" spans="1:2" x14ac:dyDescent="0.25">
      <c r="A16598" s="62">
        <v>73151901</v>
      </c>
      <c r="B16598" s="63" t="s">
        <v>10619</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10890</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13026</v>
      </c>
    </row>
    <row r="16606" spans="1:2" x14ac:dyDescent="0.25">
      <c r="A16606" s="62">
        <v>73152002</v>
      </c>
      <c r="B16606" s="63" t="s">
        <v>17426</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13481</v>
      </c>
    </row>
    <row r="16610" spans="1:2" x14ac:dyDescent="0.25">
      <c r="A16610" s="62">
        <v>73152102</v>
      </c>
      <c r="B16610" s="63" t="s">
        <v>11731</v>
      </c>
    </row>
    <row r="16611" spans="1:2" x14ac:dyDescent="0.25">
      <c r="A16611" s="62">
        <v>73161501</v>
      </c>
      <c r="B16611" s="63" t="s">
        <v>11878</v>
      </c>
    </row>
    <row r="16612" spans="1:2" x14ac:dyDescent="0.25">
      <c r="A16612" s="62">
        <v>73161502</v>
      </c>
      <c r="B16612" s="63" t="s">
        <v>9295</v>
      </c>
    </row>
    <row r="16613" spans="1:2" x14ac:dyDescent="0.25">
      <c r="A16613" s="62">
        <v>73161503</v>
      </c>
      <c r="B16613" s="63" t="s">
        <v>7813</v>
      </c>
    </row>
    <row r="16614" spans="1:2" x14ac:dyDescent="0.25">
      <c r="A16614" s="62">
        <v>73161504</v>
      </c>
      <c r="B16614" s="63" t="s">
        <v>11686</v>
      </c>
    </row>
    <row r="16615" spans="1:2" x14ac:dyDescent="0.25">
      <c r="A16615" s="62">
        <v>73161505</v>
      </c>
      <c r="B16615" s="63" t="s">
        <v>14765</v>
      </c>
    </row>
    <row r="16616" spans="1:2" x14ac:dyDescent="0.25">
      <c r="A16616" s="62">
        <v>73161506</v>
      </c>
      <c r="B16616" s="63" t="s">
        <v>10586</v>
      </c>
    </row>
    <row r="16617" spans="1:2" x14ac:dyDescent="0.25">
      <c r="A16617" s="62">
        <v>73161507</v>
      </c>
      <c r="B16617" s="63" t="s">
        <v>8492</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10569</v>
      </c>
    </row>
    <row r="16634" spans="1:2" x14ac:dyDescent="0.25">
      <c r="A16634" s="62">
        <v>73161605</v>
      </c>
      <c r="B16634" s="63" t="s">
        <v>14985</v>
      </c>
    </row>
    <row r="16635" spans="1:2" x14ac:dyDescent="0.25">
      <c r="A16635" s="62">
        <v>73161606</v>
      </c>
      <c r="B16635" s="63" t="s">
        <v>11093</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11204</v>
      </c>
    </row>
    <row r="16639" spans="1:2" x14ac:dyDescent="0.25">
      <c r="A16639" s="62">
        <v>73171503</v>
      </c>
      <c r="B16639" s="63" t="s">
        <v>3902</v>
      </c>
    </row>
    <row r="16640" spans="1:2" x14ac:dyDescent="0.25">
      <c r="A16640" s="62">
        <v>73171504</v>
      </c>
      <c r="B16640" s="63" t="s">
        <v>7034</v>
      </c>
    </row>
    <row r="16641" spans="1:2" x14ac:dyDescent="0.25">
      <c r="A16641" s="62">
        <v>73171505</v>
      </c>
      <c r="B16641" s="63" t="s">
        <v>9466</v>
      </c>
    </row>
    <row r="16642" spans="1:2" x14ac:dyDescent="0.25">
      <c r="A16642" s="62">
        <v>73171506</v>
      </c>
      <c r="B16642" s="63" t="s">
        <v>17964</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9027</v>
      </c>
    </row>
    <row r="16652" spans="1:2" x14ac:dyDescent="0.25">
      <c r="A16652" s="62">
        <v>73171605</v>
      </c>
      <c r="B16652" s="63" t="s">
        <v>13778</v>
      </c>
    </row>
    <row r="16653" spans="1:2" x14ac:dyDescent="0.25">
      <c r="A16653" s="62">
        <v>73181001</v>
      </c>
      <c r="B16653" s="63" t="s">
        <v>18506</v>
      </c>
    </row>
    <row r="16654" spans="1:2" x14ac:dyDescent="0.25">
      <c r="A16654" s="62">
        <v>73181002</v>
      </c>
      <c r="B16654" s="63" t="s">
        <v>13047</v>
      </c>
    </row>
    <row r="16655" spans="1:2" x14ac:dyDescent="0.25">
      <c r="A16655" s="62">
        <v>73181003</v>
      </c>
      <c r="B16655" s="63" t="s">
        <v>11990</v>
      </c>
    </row>
    <row r="16656" spans="1:2" x14ac:dyDescent="0.25">
      <c r="A16656" s="62">
        <v>73181004</v>
      </c>
      <c r="B16656" s="63" t="s">
        <v>3872</v>
      </c>
    </row>
    <row r="16657" spans="1:2" x14ac:dyDescent="0.25">
      <c r="A16657" s="62">
        <v>73181005</v>
      </c>
      <c r="B16657" s="63" t="s">
        <v>7554</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8899</v>
      </c>
    </row>
    <row r="16661" spans="1:2" x14ac:dyDescent="0.25">
      <c r="A16661" s="62">
        <v>73181009</v>
      </c>
      <c r="B16661" s="63" t="s">
        <v>10929</v>
      </c>
    </row>
    <row r="16662" spans="1:2" x14ac:dyDescent="0.25">
      <c r="A16662" s="62">
        <v>73181010</v>
      </c>
      <c r="B16662" s="63" t="s">
        <v>18574</v>
      </c>
    </row>
    <row r="16663" spans="1:2" x14ac:dyDescent="0.25">
      <c r="A16663" s="62">
        <v>73181011</v>
      </c>
      <c r="B16663" s="63" t="s">
        <v>8417</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10796</v>
      </c>
    </row>
    <row r="16668" spans="1:2" x14ac:dyDescent="0.25">
      <c r="A16668" s="62">
        <v>73181016</v>
      </c>
      <c r="B16668" s="63" t="s">
        <v>11274</v>
      </c>
    </row>
    <row r="16669" spans="1:2" x14ac:dyDescent="0.25">
      <c r="A16669" s="62">
        <v>73181017</v>
      </c>
      <c r="B16669" s="63" t="s">
        <v>17463</v>
      </c>
    </row>
    <row r="16670" spans="1:2" x14ac:dyDescent="0.25">
      <c r="A16670" s="62">
        <v>73181018</v>
      </c>
      <c r="B16670" s="63" t="s">
        <v>11303</v>
      </c>
    </row>
    <row r="16671" spans="1:2" x14ac:dyDescent="0.25">
      <c r="A16671" s="62">
        <v>73181019</v>
      </c>
      <c r="B16671" s="63" t="s">
        <v>6102</v>
      </c>
    </row>
    <row r="16672" spans="1:2" x14ac:dyDescent="0.25">
      <c r="A16672" s="62">
        <v>73181020</v>
      </c>
      <c r="B16672" s="63" t="s">
        <v>11530</v>
      </c>
    </row>
    <row r="16673" spans="1:2" x14ac:dyDescent="0.25">
      <c r="A16673" s="62">
        <v>73181021</v>
      </c>
      <c r="B16673" s="63" t="s">
        <v>4431</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10973</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11007</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5341</v>
      </c>
    </row>
    <row r="16685" spans="1:2" x14ac:dyDescent="0.25">
      <c r="A16685" s="62">
        <v>73181204</v>
      </c>
      <c r="B16685" s="63" t="s">
        <v>17224</v>
      </c>
    </row>
    <row r="16686" spans="1:2" x14ac:dyDescent="0.25">
      <c r="A16686" s="62">
        <v>73181205</v>
      </c>
      <c r="B16686" s="63" t="s">
        <v>5327</v>
      </c>
    </row>
    <row r="16687" spans="1:2" x14ac:dyDescent="0.25">
      <c r="A16687" s="62">
        <v>73181206</v>
      </c>
      <c r="B16687" s="63" t="s">
        <v>15838</v>
      </c>
    </row>
    <row r="16688" spans="1:2" x14ac:dyDescent="0.25">
      <c r="A16688" s="62">
        <v>73181301</v>
      </c>
      <c r="B16688" s="63" t="s">
        <v>8393</v>
      </c>
    </row>
    <row r="16689" spans="1:2" x14ac:dyDescent="0.25">
      <c r="A16689" s="62">
        <v>73181302</v>
      </c>
      <c r="B16689" s="63" t="s">
        <v>17231</v>
      </c>
    </row>
    <row r="16690" spans="1:2" x14ac:dyDescent="0.25">
      <c r="A16690" s="62">
        <v>73181303</v>
      </c>
      <c r="B16690" s="63" t="s">
        <v>9072</v>
      </c>
    </row>
    <row r="16691" spans="1:2" x14ac:dyDescent="0.25">
      <c r="A16691" s="62">
        <v>73181304</v>
      </c>
      <c r="B16691" s="63" t="s">
        <v>5964</v>
      </c>
    </row>
    <row r="16692" spans="1:2" x14ac:dyDescent="0.25">
      <c r="A16692" s="62">
        <v>73181901</v>
      </c>
      <c r="B16692" s="63" t="s">
        <v>13213</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11966</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11337</v>
      </c>
    </row>
    <row r="16707" spans="1:2" x14ac:dyDescent="0.25">
      <c r="A16707" s="62">
        <v>76111504</v>
      </c>
      <c r="B16707" s="63" t="s">
        <v>16712</v>
      </c>
    </row>
    <row r="16708" spans="1:2" x14ac:dyDescent="0.25">
      <c r="A16708" s="62">
        <v>76111505</v>
      </c>
      <c r="B16708" s="63" t="s">
        <v>9077</v>
      </c>
    </row>
    <row r="16709" spans="1:2" x14ac:dyDescent="0.25">
      <c r="A16709" s="62">
        <v>76111601</v>
      </c>
      <c r="B16709" s="63" t="s">
        <v>13217</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5520</v>
      </c>
    </row>
    <row r="16716" spans="1:2" x14ac:dyDescent="0.25">
      <c r="A16716" s="62">
        <v>76111801</v>
      </c>
      <c r="B16716" s="63" t="s">
        <v>13709</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10534</v>
      </c>
    </row>
    <row r="16720" spans="1:2" x14ac:dyDescent="0.25">
      <c r="A16720" s="62">
        <v>76121601</v>
      </c>
      <c r="B16720" s="63" t="s">
        <v>15514</v>
      </c>
    </row>
    <row r="16721" spans="1:2" x14ac:dyDescent="0.25">
      <c r="A16721" s="62">
        <v>76121602</v>
      </c>
      <c r="B16721" s="63" t="s">
        <v>12031</v>
      </c>
    </row>
    <row r="16722" spans="1:2" x14ac:dyDescent="0.25">
      <c r="A16722" s="62">
        <v>76121603</v>
      </c>
      <c r="B16722" s="63" t="s">
        <v>13434</v>
      </c>
    </row>
    <row r="16723" spans="1:2" x14ac:dyDescent="0.25">
      <c r="A16723" s="62">
        <v>76121604</v>
      </c>
      <c r="B16723" s="63" t="s">
        <v>4365</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2630</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7587</v>
      </c>
    </row>
    <row r="16734" spans="1:2" x14ac:dyDescent="0.25">
      <c r="A16734" s="62">
        <v>76131701</v>
      </c>
      <c r="B16734" s="63" t="s">
        <v>18490</v>
      </c>
    </row>
    <row r="16735" spans="1:2" x14ac:dyDescent="0.25">
      <c r="A16735" s="62">
        <v>76131702</v>
      </c>
      <c r="B16735" s="63" t="s">
        <v>13374</v>
      </c>
    </row>
    <row r="16736" spans="1:2" x14ac:dyDescent="0.25">
      <c r="A16736" s="62">
        <v>77101501</v>
      </c>
      <c r="B16736" s="63" t="s">
        <v>4943</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11508</v>
      </c>
    </row>
    <row r="16741" spans="1:2" x14ac:dyDescent="0.25">
      <c r="A16741" s="62">
        <v>77101601</v>
      </c>
      <c r="B16741" s="63" t="s">
        <v>10580</v>
      </c>
    </row>
    <row r="16742" spans="1:2" x14ac:dyDescent="0.25">
      <c r="A16742" s="62">
        <v>77101602</v>
      </c>
      <c r="B16742" s="63" t="s">
        <v>14105</v>
      </c>
    </row>
    <row r="16743" spans="1:2" x14ac:dyDescent="0.25">
      <c r="A16743" s="62">
        <v>77101603</v>
      </c>
      <c r="B16743" s="63" t="s">
        <v>11260</v>
      </c>
    </row>
    <row r="16744" spans="1:2" x14ac:dyDescent="0.25">
      <c r="A16744" s="62">
        <v>77101604</v>
      </c>
      <c r="B16744" s="63" t="s">
        <v>11822</v>
      </c>
    </row>
    <row r="16745" spans="1:2" x14ac:dyDescent="0.25">
      <c r="A16745" s="62">
        <v>77101605</v>
      </c>
      <c r="B16745" s="63" t="s">
        <v>12950</v>
      </c>
    </row>
    <row r="16746" spans="1:2" x14ac:dyDescent="0.25">
      <c r="A16746" s="62">
        <v>77101701</v>
      </c>
      <c r="B16746" s="63" t="s">
        <v>18187</v>
      </c>
    </row>
    <row r="16747" spans="1:2" x14ac:dyDescent="0.25">
      <c r="A16747" s="62">
        <v>77101702</v>
      </c>
      <c r="B16747" s="63" t="s">
        <v>3763</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18153</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6366</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13878</v>
      </c>
    </row>
    <row r="16759" spans="1:2" x14ac:dyDescent="0.25">
      <c r="A16759" s="62">
        <v>77101901</v>
      </c>
      <c r="B16759" s="63" t="s">
        <v>9170</v>
      </c>
    </row>
    <row r="16760" spans="1:2" x14ac:dyDescent="0.25">
      <c r="A16760" s="62">
        <v>77101902</v>
      </c>
      <c r="B16760" s="63" t="s">
        <v>14850</v>
      </c>
    </row>
    <row r="16761" spans="1:2" x14ac:dyDescent="0.25">
      <c r="A16761" s="62">
        <v>77101903</v>
      </c>
      <c r="B16761" s="63" t="s">
        <v>7557</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14804</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5633</v>
      </c>
    </row>
    <row r="16770" spans="1:2" x14ac:dyDescent="0.25">
      <c r="A16770" s="62">
        <v>77111502</v>
      </c>
      <c r="B16770" s="63" t="s">
        <v>18764</v>
      </c>
    </row>
    <row r="16771" spans="1:2" x14ac:dyDescent="0.25">
      <c r="A16771" s="62">
        <v>77111503</v>
      </c>
      <c r="B16771" s="63" t="s">
        <v>6203</v>
      </c>
    </row>
    <row r="16772" spans="1:2" x14ac:dyDescent="0.25">
      <c r="A16772" s="62">
        <v>77111504</v>
      </c>
      <c r="B16772" s="63" t="s">
        <v>16587</v>
      </c>
    </row>
    <row r="16773" spans="1:2" x14ac:dyDescent="0.25">
      <c r="A16773" s="62">
        <v>77111505</v>
      </c>
      <c r="B16773" s="63" t="s">
        <v>4007</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15006</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6405</v>
      </c>
    </row>
    <row r="16784" spans="1:2" x14ac:dyDescent="0.25">
      <c r="A16784" s="62">
        <v>77121505</v>
      </c>
      <c r="B16784" s="63" t="s">
        <v>11224</v>
      </c>
    </row>
    <row r="16785" spans="1:2" x14ac:dyDescent="0.25">
      <c r="A16785" s="62">
        <v>77121506</v>
      </c>
      <c r="B16785" s="63" t="s">
        <v>10139</v>
      </c>
    </row>
    <row r="16786" spans="1:2" x14ac:dyDescent="0.25">
      <c r="A16786" s="62">
        <v>77121507</v>
      </c>
      <c r="B16786" s="63" t="s">
        <v>6742</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15699</v>
      </c>
    </row>
    <row r="16791" spans="1:2" x14ac:dyDescent="0.25">
      <c r="A16791" s="62">
        <v>77121603</v>
      </c>
      <c r="B16791" s="63" t="s">
        <v>11810</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11275</v>
      </c>
    </row>
    <row r="16805" spans="1:2" x14ac:dyDescent="0.25">
      <c r="A16805" s="62">
        <v>77121707</v>
      </c>
      <c r="B16805" s="63" t="s">
        <v>11420</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7037</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9491</v>
      </c>
    </row>
    <row r="16814" spans="1:2" x14ac:dyDescent="0.25">
      <c r="A16814" s="62">
        <v>77131604</v>
      </c>
      <c r="B16814" s="63" t="s">
        <v>11149</v>
      </c>
    </row>
    <row r="16815" spans="1:2" x14ac:dyDescent="0.25">
      <c r="A16815" s="62">
        <v>77131701</v>
      </c>
      <c r="B16815" s="63" t="s">
        <v>18428</v>
      </c>
    </row>
    <row r="16816" spans="1:2" x14ac:dyDescent="0.25">
      <c r="A16816" s="62">
        <v>77131702</v>
      </c>
      <c r="B16816" s="63" t="s">
        <v>11674</v>
      </c>
    </row>
    <row r="16817" spans="1:2" x14ac:dyDescent="0.25">
      <c r="A16817" s="62">
        <v>78101501</v>
      </c>
      <c r="B16817" s="63" t="s">
        <v>2695</v>
      </c>
    </row>
    <row r="16818" spans="1:2" x14ac:dyDescent="0.25">
      <c r="A16818" s="62">
        <v>78101502</v>
      </c>
      <c r="B16818" s="63" t="s">
        <v>14918</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10915</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5241</v>
      </c>
    </row>
    <row r="16830" spans="1:2" x14ac:dyDescent="0.25">
      <c r="A16830" s="62">
        <v>78101802</v>
      </c>
      <c r="B16830" s="63" t="s">
        <v>13808</v>
      </c>
    </row>
    <row r="16831" spans="1:2" x14ac:dyDescent="0.25">
      <c r="A16831" s="62">
        <v>78101803</v>
      </c>
      <c r="B16831" s="63" t="s">
        <v>9884</v>
      </c>
    </row>
    <row r="16832" spans="1:2" x14ac:dyDescent="0.25">
      <c r="A16832" s="62">
        <v>78101804</v>
      </c>
      <c r="B16832" s="63" t="s">
        <v>4301</v>
      </c>
    </row>
    <row r="16833" spans="1:2" x14ac:dyDescent="0.25">
      <c r="A16833" s="62">
        <v>78101901</v>
      </c>
      <c r="B16833" s="63" t="s">
        <v>10510</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15374</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12614</v>
      </c>
    </row>
    <row r="16846" spans="1:2" x14ac:dyDescent="0.25">
      <c r="A16846" s="62">
        <v>78102205</v>
      </c>
      <c r="B16846" s="63" t="s">
        <v>10259</v>
      </c>
    </row>
    <row r="16847" spans="1:2" x14ac:dyDescent="0.25">
      <c r="A16847" s="62">
        <v>78102206</v>
      </c>
      <c r="B16847" s="63" t="s">
        <v>16179</v>
      </c>
    </row>
    <row r="16848" spans="1:2" x14ac:dyDescent="0.25">
      <c r="A16848" s="62">
        <v>78111501</v>
      </c>
      <c r="B16848" s="63" t="s">
        <v>6499</v>
      </c>
    </row>
    <row r="16849" spans="1:2" x14ac:dyDescent="0.25">
      <c r="A16849" s="62">
        <v>78111502</v>
      </c>
      <c r="B16849" s="63" t="s">
        <v>12190</v>
      </c>
    </row>
    <row r="16850" spans="1:2" x14ac:dyDescent="0.25">
      <c r="A16850" s="62">
        <v>78111503</v>
      </c>
      <c r="B16850" s="63" t="s">
        <v>3710</v>
      </c>
    </row>
    <row r="16851" spans="1:2" x14ac:dyDescent="0.25">
      <c r="A16851" s="62">
        <v>78111601</v>
      </c>
      <c r="B16851" s="63" t="s">
        <v>7932</v>
      </c>
    </row>
    <row r="16852" spans="1:2" x14ac:dyDescent="0.25">
      <c r="A16852" s="62">
        <v>78111602</v>
      </c>
      <c r="B16852" s="63" t="s">
        <v>15388</v>
      </c>
    </row>
    <row r="16853" spans="1:2" x14ac:dyDescent="0.25">
      <c r="A16853" s="62">
        <v>78111603</v>
      </c>
      <c r="B16853" s="63" t="s">
        <v>10941</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15166</v>
      </c>
    </row>
    <row r="16857" spans="1:2" x14ac:dyDescent="0.25">
      <c r="A16857" s="62">
        <v>78111802</v>
      </c>
      <c r="B16857" s="63" t="s">
        <v>9032</v>
      </c>
    </row>
    <row r="16858" spans="1:2" x14ac:dyDescent="0.25">
      <c r="A16858" s="62">
        <v>78111803</v>
      </c>
      <c r="B16858" s="63" t="s">
        <v>6906</v>
      </c>
    </row>
    <row r="16859" spans="1:2" x14ac:dyDescent="0.25">
      <c r="A16859" s="62">
        <v>78111804</v>
      </c>
      <c r="B16859" s="63" t="s">
        <v>14002</v>
      </c>
    </row>
    <row r="16860" spans="1:2" x14ac:dyDescent="0.25">
      <c r="A16860" s="62">
        <v>78111807</v>
      </c>
      <c r="B16860" s="63" t="s">
        <v>11354</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13400</v>
      </c>
    </row>
    <row r="16869" spans="1:2" x14ac:dyDescent="0.25">
      <c r="A16869" s="62">
        <v>78131502</v>
      </c>
      <c r="B16869" s="63" t="s">
        <v>4174</v>
      </c>
    </row>
    <row r="16870" spans="1:2" x14ac:dyDescent="0.25">
      <c r="A16870" s="62">
        <v>78131601</v>
      </c>
      <c r="B16870" s="63" t="s">
        <v>7380</v>
      </c>
    </row>
    <row r="16871" spans="1:2" x14ac:dyDescent="0.25">
      <c r="A16871" s="62">
        <v>78131602</v>
      </c>
      <c r="B16871" s="63" t="s">
        <v>13950</v>
      </c>
    </row>
    <row r="16872" spans="1:2" x14ac:dyDescent="0.25">
      <c r="A16872" s="62">
        <v>78131603</v>
      </c>
      <c r="B16872" s="63" t="s">
        <v>8483</v>
      </c>
    </row>
    <row r="16873" spans="1:2" x14ac:dyDescent="0.25">
      <c r="A16873" s="62">
        <v>78131701</v>
      </c>
      <c r="B16873" s="63" t="s">
        <v>13529</v>
      </c>
    </row>
    <row r="16874" spans="1:2" x14ac:dyDescent="0.25">
      <c r="A16874" s="62">
        <v>78131801</v>
      </c>
      <c r="B16874" s="63" t="s">
        <v>3402</v>
      </c>
    </row>
    <row r="16875" spans="1:2" x14ac:dyDescent="0.25">
      <c r="A16875" s="62">
        <v>78131802</v>
      </c>
      <c r="B16875" s="63" t="s">
        <v>12730</v>
      </c>
    </row>
    <row r="16876" spans="1:2" x14ac:dyDescent="0.25">
      <c r="A16876" s="62">
        <v>78131803</v>
      </c>
      <c r="B16876" s="63" t="s">
        <v>9023</v>
      </c>
    </row>
    <row r="16877" spans="1:2" x14ac:dyDescent="0.25">
      <c r="A16877" s="62">
        <v>78131804</v>
      </c>
      <c r="B16877" s="63" t="s">
        <v>7790</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12083</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16486</v>
      </c>
    </row>
    <row r="16887" spans="1:2" x14ac:dyDescent="0.25">
      <c r="A16887" s="62">
        <v>78141703</v>
      </c>
      <c r="B16887" s="63" t="s">
        <v>7280</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11452</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18705</v>
      </c>
    </row>
    <row r="16906" spans="1:2" x14ac:dyDescent="0.25">
      <c r="A16906" s="62">
        <v>80101508</v>
      </c>
      <c r="B16906" s="63" t="s">
        <v>11770</v>
      </c>
    </row>
    <row r="16907" spans="1:2" x14ac:dyDescent="0.25">
      <c r="A16907" s="62">
        <v>80101601</v>
      </c>
      <c r="B16907" s="63" t="s">
        <v>9532</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10437</v>
      </c>
    </row>
    <row r="16911" spans="1:2" x14ac:dyDescent="0.25">
      <c r="A16911" s="62">
        <v>80101701</v>
      </c>
      <c r="B16911" s="63" t="s">
        <v>15676</v>
      </c>
    </row>
    <row r="16912" spans="1:2" x14ac:dyDescent="0.25">
      <c r="A16912" s="62">
        <v>80101702</v>
      </c>
      <c r="B16912" s="63" t="s">
        <v>10156</v>
      </c>
    </row>
    <row r="16913" spans="1:2" x14ac:dyDescent="0.25">
      <c r="A16913" s="62">
        <v>80101703</v>
      </c>
      <c r="B16913" s="63" t="s">
        <v>18204</v>
      </c>
    </row>
    <row r="16914" spans="1:2" x14ac:dyDescent="0.25">
      <c r="A16914" s="62">
        <v>80101704</v>
      </c>
      <c r="B16914" s="63" t="s">
        <v>13807</v>
      </c>
    </row>
    <row r="16915" spans="1:2" x14ac:dyDescent="0.25">
      <c r="A16915" s="62">
        <v>80101705</v>
      </c>
      <c r="B16915" s="63" t="s">
        <v>12374</v>
      </c>
    </row>
    <row r="16916" spans="1:2" x14ac:dyDescent="0.25">
      <c r="A16916" s="62">
        <v>80101706</v>
      </c>
      <c r="B16916" s="63" t="s">
        <v>9091</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9956</v>
      </c>
    </row>
    <row r="16936" spans="1:2" x14ac:dyDescent="0.25">
      <c r="A16936" s="62">
        <v>80111611</v>
      </c>
      <c r="B16936" s="63" t="s">
        <v>12520</v>
      </c>
    </row>
    <row r="16937" spans="1:2" x14ac:dyDescent="0.25">
      <c r="A16937" s="62">
        <v>80111612</v>
      </c>
      <c r="B16937" s="63" t="s">
        <v>10656</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10473</v>
      </c>
    </row>
    <row r="16948" spans="1:2" x14ac:dyDescent="0.25">
      <c r="A16948" s="62">
        <v>80111704</v>
      </c>
      <c r="B16948" s="63" t="s">
        <v>9403</v>
      </c>
    </row>
    <row r="16949" spans="1:2" x14ac:dyDescent="0.25">
      <c r="A16949" s="62">
        <v>80111705</v>
      </c>
      <c r="B16949" s="63" t="s">
        <v>12443</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4453</v>
      </c>
    </row>
    <row r="16967" spans="1:2" x14ac:dyDescent="0.25">
      <c r="A16967" s="62">
        <v>80121603</v>
      </c>
      <c r="B16967" s="63" t="s">
        <v>15909</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5162</v>
      </c>
    </row>
    <row r="16972" spans="1:2" x14ac:dyDescent="0.25">
      <c r="A16972" s="62">
        <v>80121608</v>
      </c>
      <c r="B16972" s="63" t="s">
        <v>15924</v>
      </c>
    </row>
    <row r="16973" spans="1:2" x14ac:dyDescent="0.25">
      <c r="A16973" s="62">
        <v>80121609</v>
      </c>
      <c r="B16973" s="63" t="s">
        <v>10855</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16097</v>
      </c>
    </row>
    <row r="16977" spans="1:2" x14ac:dyDescent="0.25">
      <c r="A16977" s="62">
        <v>80121702</v>
      </c>
      <c r="B16977" s="63" t="s">
        <v>9067</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14239</v>
      </c>
    </row>
    <row r="16981" spans="1:2" x14ac:dyDescent="0.25">
      <c r="A16981" s="62">
        <v>80121706</v>
      </c>
      <c r="B16981" s="63" t="s">
        <v>11461</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9820</v>
      </c>
    </row>
    <row r="16986" spans="1:2" x14ac:dyDescent="0.25">
      <c r="A16986" s="62">
        <v>80121804</v>
      </c>
      <c r="B16986" s="63" t="s">
        <v>10501</v>
      </c>
    </row>
    <row r="16987" spans="1:2" x14ac:dyDescent="0.25">
      <c r="A16987" s="62">
        <v>80131501</v>
      </c>
      <c r="B16987" s="63" t="s">
        <v>15218</v>
      </c>
    </row>
    <row r="16988" spans="1:2" x14ac:dyDescent="0.25">
      <c r="A16988" s="62">
        <v>80131502</v>
      </c>
      <c r="B16988" s="63" t="s">
        <v>5094</v>
      </c>
    </row>
    <row r="16989" spans="1:2" x14ac:dyDescent="0.25">
      <c r="A16989" s="62">
        <v>80131503</v>
      </c>
      <c r="B16989" s="63" t="s">
        <v>16842</v>
      </c>
    </row>
    <row r="16990" spans="1:2" x14ac:dyDescent="0.25">
      <c r="A16990" s="62">
        <v>80131601</v>
      </c>
      <c r="B16990" s="63" t="s">
        <v>9590</v>
      </c>
    </row>
    <row r="16991" spans="1:2" x14ac:dyDescent="0.25">
      <c r="A16991" s="62">
        <v>80131602</v>
      </c>
      <c r="B16991" s="63" t="s">
        <v>14642</v>
      </c>
    </row>
    <row r="16992" spans="1:2" x14ac:dyDescent="0.25">
      <c r="A16992" s="62">
        <v>80131603</v>
      </c>
      <c r="B16992" s="63" t="s">
        <v>3239</v>
      </c>
    </row>
    <row r="16993" spans="1:2" x14ac:dyDescent="0.25">
      <c r="A16993" s="62">
        <v>80131604</v>
      </c>
      <c r="B16993" s="63" t="s">
        <v>11992</v>
      </c>
    </row>
    <row r="16994" spans="1:2" x14ac:dyDescent="0.25">
      <c r="A16994" s="62">
        <v>80131605</v>
      </c>
      <c r="B16994" s="63" t="s">
        <v>839</v>
      </c>
    </row>
    <row r="16995" spans="1:2" x14ac:dyDescent="0.25">
      <c r="A16995" s="62">
        <v>80131701</v>
      </c>
      <c r="B16995" s="63" t="s">
        <v>10562</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11343</v>
      </c>
    </row>
    <row r="17000" spans="1:2" x14ac:dyDescent="0.25">
      <c r="A17000" s="62">
        <v>80131803</v>
      </c>
      <c r="B17000" s="63" t="s">
        <v>9623</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9157</v>
      </c>
    </row>
    <row r="17005" spans="1:2" x14ac:dyDescent="0.25">
      <c r="A17005" s="62">
        <v>80141505</v>
      </c>
      <c r="B17005" s="63" t="s">
        <v>8150</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15855</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4239</v>
      </c>
    </row>
    <row r="17012" spans="1:2" x14ac:dyDescent="0.25">
      <c r="A17012" s="62">
        <v>80141512</v>
      </c>
      <c r="B17012" s="63" t="s">
        <v>9992</v>
      </c>
    </row>
    <row r="17013" spans="1:2" x14ac:dyDescent="0.25">
      <c r="A17013" s="62">
        <v>80141513</v>
      </c>
      <c r="B17013" s="63" t="s">
        <v>5317</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10798</v>
      </c>
    </row>
    <row r="17031" spans="1:2" x14ac:dyDescent="0.25">
      <c r="A17031" s="62">
        <v>80141618</v>
      </c>
      <c r="B17031" s="63" t="s">
        <v>3043</v>
      </c>
    </row>
    <row r="17032" spans="1:2" x14ac:dyDescent="0.25">
      <c r="A17032" s="62">
        <v>80141619</v>
      </c>
      <c r="B17032" s="63" t="s">
        <v>10671</v>
      </c>
    </row>
    <row r="17033" spans="1:2" x14ac:dyDescent="0.25">
      <c r="A17033" s="62">
        <v>80141620</v>
      </c>
      <c r="B17033" s="63" t="s">
        <v>13467</v>
      </c>
    </row>
    <row r="17034" spans="1:2" x14ac:dyDescent="0.25">
      <c r="A17034" s="62">
        <v>80141621</v>
      </c>
      <c r="B17034" s="63" t="s">
        <v>9709</v>
      </c>
    </row>
    <row r="17035" spans="1:2" x14ac:dyDescent="0.25">
      <c r="A17035" s="62">
        <v>80141622</v>
      </c>
      <c r="B17035" s="63" t="s">
        <v>11334</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6491</v>
      </c>
    </row>
    <row r="17044" spans="1:2" x14ac:dyDescent="0.25">
      <c r="A17044" s="62">
        <v>80141901</v>
      </c>
      <c r="B17044" s="63" t="s">
        <v>10284</v>
      </c>
    </row>
    <row r="17045" spans="1:2" x14ac:dyDescent="0.25">
      <c r="A17045" s="62">
        <v>80141902</v>
      </c>
      <c r="B17045" s="63" t="s">
        <v>12606</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7370</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3773</v>
      </c>
    </row>
    <row r="17052" spans="1:2" x14ac:dyDescent="0.25">
      <c r="A17052" s="62">
        <v>80151601</v>
      </c>
      <c r="B17052" s="63" t="s">
        <v>11074</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11670</v>
      </c>
    </row>
    <row r="17060" spans="1:2" x14ac:dyDescent="0.25">
      <c r="A17060" s="62">
        <v>80161505</v>
      </c>
      <c r="B17060" s="63" t="s">
        <v>6517</v>
      </c>
    </row>
    <row r="17061" spans="1:2" x14ac:dyDescent="0.25">
      <c r="A17061" s="62">
        <v>80161506</v>
      </c>
      <c r="B17061" s="63" t="s">
        <v>12505</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4147</v>
      </c>
    </row>
    <row r="17068" spans="1:2" x14ac:dyDescent="0.25">
      <c r="A17068" s="62">
        <v>81101502</v>
      </c>
      <c r="B17068" s="63" t="s">
        <v>7378</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5929</v>
      </c>
    </row>
    <row r="17073" spans="1:2" x14ac:dyDescent="0.25">
      <c r="A17073" s="62">
        <v>81101508</v>
      </c>
      <c r="B17073" s="63" t="s">
        <v>18603</v>
      </c>
    </row>
    <row r="17074" spans="1:2" x14ac:dyDescent="0.25">
      <c r="A17074" s="62">
        <v>81101509</v>
      </c>
      <c r="B17074" s="63" t="s">
        <v>9573</v>
      </c>
    </row>
    <row r="17075" spans="1:2" x14ac:dyDescent="0.25">
      <c r="A17075" s="62">
        <v>81101510</v>
      </c>
      <c r="B17075" s="63" t="s">
        <v>14992</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6103</v>
      </c>
    </row>
    <row r="17088" spans="1:2" x14ac:dyDescent="0.25">
      <c r="A17088" s="62">
        <v>81101902</v>
      </c>
      <c r="B17088" s="63" t="s">
        <v>11727</v>
      </c>
    </row>
    <row r="17089" spans="1:2" x14ac:dyDescent="0.25">
      <c r="A17089" s="62">
        <v>81102001</v>
      </c>
      <c r="B17089" s="63" t="s">
        <v>11467</v>
      </c>
    </row>
    <row r="17090" spans="1:2" x14ac:dyDescent="0.25">
      <c r="A17090" s="62">
        <v>81102101</v>
      </c>
      <c r="B17090" s="63" t="s">
        <v>13116</v>
      </c>
    </row>
    <row r="17091" spans="1:2" x14ac:dyDescent="0.25">
      <c r="A17091" s="62">
        <v>81102201</v>
      </c>
      <c r="B17091" s="63" t="s">
        <v>11226</v>
      </c>
    </row>
    <row r="17092" spans="1:2" x14ac:dyDescent="0.25">
      <c r="A17092" s="62">
        <v>81102202</v>
      </c>
      <c r="B17092" s="63" t="s">
        <v>8661</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10712</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11890</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11790</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12263</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16024</v>
      </c>
    </row>
    <row r="17125" spans="1:2" x14ac:dyDescent="0.25">
      <c r="A17125" s="62">
        <v>81111803</v>
      </c>
      <c r="B17125" s="63" t="s">
        <v>6282</v>
      </c>
    </row>
    <row r="17126" spans="1:2" x14ac:dyDescent="0.25">
      <c r="A17126" s="62">
        <v>81111804</v>
      </c>
      <c r="B17126" s="63" t="s">
        <v>9242</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11881</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4766</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15821</v>
      </c>
    </row>
    <row r="17138" spans="1:2" x14ac:dyDescent="0.25">
      <c r="A17138" s="62">
        <v>81111902</v>
      </c>
      <c r="B17138" s="63" t="s">
        <v>12116</v>
      </c>
    </row>
    <row r="17139" spans="1:2" x14ac:dyDescent="0.25">
      <c r="A17139" s="62">
        <v>81112001</v>
      </c>
      <c r="B17139" s="63" t="s">
        <v>13746</v>
      </c>
    </row>
    <row r="17140" spans="1:2" x14ac:dyDescent="0.25">
      <c r="A17140" s="62">
        <v>81112002</v>
      </c>
      <c r="B17140" s="63" t="s">
        <v>8005</v>
      </c>
    </row>
    <row r="17141" spans="1:2" x14ac:dyDescent="0.25">
      <c r="A17141" s="62">
        <v>81112003</v>
      </c>
      <c r="B17141" s="63" t="s">
        <v>17264</v>
      </c>
    </row>
    <row r="17142" spans="1:2" x14ac:dyDescent="0.25">
      <c r="A17142" s="62">
        <v>81112004</v>
      </c>
      <c r="B17142" s="63" t="s">
        <v>13296</v>
      </c>
    </row>
    <row r="17143" spans="1:2" x14ac:dyDescent="0.25">
      <c r="A17143" s="62">
        <v>81112005</v>
      </c>
      <c r="B17143" s="63" t="s">
        <v>12627</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14266</v>
      </c>
    </row>
    <row r="17151" spans="1:2" x14ac:dyDescent="0.25">
      <c r="A17151" s="62">
        <v>81112103</v>
      </c>
      <c r="B17151" s="63" t="s">
        <v>5226</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5743</v>
      </c>
    </row>
    <row r="17158" spans="1:2" x14ac:dyDescent="0.25">
      <c r="A17158" s="62">
        <v>81121501</v>
      </c>
      <c r="B17158" s="63" t="s">
        <v>14011</v>
      </c>
    </row>
    <row r="17159" spans="1:2" x14ac:dyDescent="0.25">
      <c r="A17159" s="62">
        <v>81121502</v>
      </c>
      <c r="B17159" s="63" t="s">
        <v>4746</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11958</v>
      </c>
    </row>
    <row r="17167" spans="1:2" x14ac:dyDescent="0.25">
      <c r="A17167" s="62">
        <v>81121606</v>
      </c>
      <c r="B17167" s="63" t="s">
        <v>8876</v>
      </c>
    </row>
    <row r="17168" spans="1:2" x14ac:dyDescent="0.25">
      <c r="A17168" s="62">
        <v>81121607</v>
      </c>
      <c r="B17168" s="63" t="s">
        <v>11110</v>
      </c>
    </row>
    <row r="17169" spans="1:2" x14ac:dyDescent="0.25">
      <c r="A17169" s="62">
        <v>81131501</v>
      </c>
      <c r="B17169" s="63" t="s">
        <v>17300</v>
      </c>
    </row>
    <row r="17170" spans="1:2" x14ac:dyDescent="0.25">
      <c r="A17170" s="62">
        <v>81131502</v>
      </c>
      <c r="B17170" s="63" t="s">
        <v>14151</v>
      </c>
    </row>
    <row r="17171" spans="1:2" x14ac:dyDescent="0.25">
      <c r="A17171" s="62">
        <v>81131503</v>
      </c>
      <c r="B17171" s="63" t="s">
        <v>8750</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6658</v>
      </c>
    </row>
    <row r="17182" spans="1:2" x14ac:dyDescent="0.25">
      <c r="A17182" s="62">
        <v>81141603</v>
      </c>
      <c r="B17182" s="63" t="s">
        <v>16307</v>
      </c>
    </row>
    <row r="17183" spans="1:2" x14ac:dyDescent="0.25">
      <c r="A17183" s="62">
        <v>81141604</v>
      </c>
      <c r="B17183" s="63" t="s">
        <v>6245</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10555</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14469</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15223</v>
      </c>
    </row>
    <row r="17201" spans="1:2" x14ac:dyDescent="0.25">
      <c r="A17201" s="62">
        <v>81151602</v>
      </c>
      <c r="B17201" s="63" t="s">
        <v>4751</v>
      </c>
    </row>
    <row r="17202" spans="1:2" x14ac:dyDescent="0.25">
      <c r="A17202" s="62">
        <v>81151603</v>
      </c>
      <c r="B17202" s="63" t="s">
        <v>9907</v>
      </c>
    </row>
    <row r="17203" spans="1:2" x14ac:dyDescent="0.25">
      <c r="A17203" s="62">
        <v>81151604</v>
      </c>
      <c r="B17203" s="63" t="s">
        <v>3848</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11576</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12616</v>
      </c>
    </row>
    <row r="17225" spans="1:2" x14ac:dyDescent="0.25">
      <c r="A17225" s="62">
        <v>82101507</v>
      </c>
      <c r="B17225" s="63" t="s">
        <v>15792</v>
      </c>
    </row>
    <row r="17226" spans="1:2" x14ac:dyDescent="0.25">
      <c r="A17226" s="62">
        <v>82101508</v>
      </c>
      <c r="B17226" s="63" t="s">
        <v>7294</v>
      </c>
    </row>
    <row r="17227" spans="1:2" x14ac:dyDescent="0.25">
      <c r="A17227" s="62">
        <v>82101601</v>
      </c>
      <c r="B17227" s="63" t="s">
        <v>12873</v>
      </c>
    </row>
    <row r="17228" spans="1:2" x14ac:dyDescent="0.25">
      <c r="A17228" s="62">
        <v>82101602</v>
      </c>
      <c r="B17228" s="63" t="s">
        <v>14435</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10766</v>
      </c>
    </row>
    <row r="17233" spans="1:2" x14ac:dyDescent="0.25">
      <c r="A17233" s="62">
        <v>82101801</v>
      </c>
      <c r="B17233" s="63" t="s">
        <v>6796</v>
      </c>
    </row>
    <row r="17234" spans="1:2" x14ac:dyDescent="0.25">
      <c r="A17234" s="62">
        <v>82101901</v>
      </c>
      <c r="B17234" s="63" t="s">
        <v>16277</v>
      </c>
    </row>
    <row r="17235" spans="1:2" x14ac:dyDescent="0.25">
      <c r="A17235" s="62">
        <v>82101902</v>
      </c>
      <c r="B17235" s="63" t="s">
        <v>13082</v>
      </c>
    </row>
    <row r="17236" spans="1:2" x14ac:dyDescent="0.25">
      <c r="A17236" s="62">
        <v>82101903</v>
      </c>
      <c r="B17236" s="63" t="s">
        <v>10943</v>
      </c>
    </row>
    <row r="17237" spans="1:2" x14ac:dyDescent="0.25">
      <c r="A17237" s="62">
        <v>82101904</v>
      </c>
      <c r="B17237" s="63" t="s">
        <v>4461</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10564</v>
      </c>
    </row>
    <row r="17243" spans="1:2" x14ac:dyDescent="0.25">
      <c r="A17243" s="62">
        <v>82111602</v>
      </c>
      <c r="B17243" s="63" t="s">
        <v>4080</v>
      </c>
    </row>
    <row r="17244" spans="1:2" x14ac:dyDescent="0.25">
      <c r="A17244" s="62">
        <v>82111603</v>
      </c>
      <c r="B17244" s="63" t="s">
        <v>9959</v>
      </c>
    </row>
    <row r="17245" spans="1:2" x14ac:dyDescent="0.25">
      <c r="A17245" s="62">
        <v>82111604</v>
      </c>
      <c r="B17245" s="63" t="s">
        <v>13540</v>
      </c>
    </row>
    <row r="17246" spans="1:2" x14ac:dyDescent="0.25">
      <c r="A17246" s="62">
        <v>82111701</v>
      </c>
      <c r="B17246" s="63" t="s">
        <v>10442</v>
      </c>
    </row>
    <row r="17247" spans="1:2" x14ac:dyDescent="0.25">
      <c r="A17247" s="62">
        <v>82111702</v>
      </c>
      <c r="B17247" s="63" t="s">
        <v>7024</v>
      </c>
    </row>
    <row r="17248" spans="1:2" x14ac:dyDescent="0.25">
      <c r="A17248" s="62">
        <v>82111703</v>
      </c>
      <c r="B17248" s="63" t="s">
        <v>18043</v>
      </c>
    </row>
    <row r="17249" spans="1:2" x14ac:dyDescent="0.25">
      <c r="A17249" s="62">
        <v>82111704</v>
      </c>
      <c r="B17249" s="63" t="s">
        <v>7692</v>
      </c>
    </row>
    <row r="17250" spans="1:2" x14ac:dyDescent="0.25">
      <c r="A17250" s="62">
        <v>82111705</v>
      </c>
      <c r="B17250" s="63" t="s">
        <v>16986</v>
      </c>
    </row>
    <row r="17251" spans="1:2" x14ac:dyDescent="0.25">
      <c r="A17251" s="62">
        <v>82111801</v>
      </c>
      <c r="B17251" s="63" t="s">
        <v>13280</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12003</v>
      </c>
    </row>
    <row r="17256" spans="1:2" x14ac:dyDescent="0.25">
      <c r="A17256" s="62">
        <v>82111902</v>
      </c>
      <c r="B17256" s="63" t="s">
        <v>17640</v>
      </c>
    </row>
    <row r="17257" spans="1:2" x14ac:dyDescent="0.25">
      <c r="A17257" s="62">
        <v>82111903</v>
      </c>
      <c r="B17257" s="63" t="s">
        <v>7694</v>
      </c>
    </row>
    <row r="17258" spans="1:2" x14ac:dyDescent="0.25">
      <c r="A17258" s="62">
        <v>82111904</v>
      </c>
      <c r="B17258" s="63" t="s">
        <v>15798</v>
      </c>
    </row>
    <row r="17259" spans="1:2" x14ac:dyDescent="0.25">
      <c r="A17259" s="62">
        <v>82121501</v>
      </c>
      <c r="B17259" s="63" t="s">
        <v>4748</v>
      </c>
    </row>
    <row r="17260" spans="1:2" x14ac:dyDescent="0.25">
      <c r="A17260" s="62">
        <v>82121502</v>
      </c>
      <c r="B17260" s="63" t="s">
        <v>10160</v>
      </c>
    </row>
    <row r="17261" spans="1:2" x14ac:dyDescent="0.25">
      <c r="A17261" s="62">
        <v>82121503</v>
      </c>
      <c r="B17261" s="63" t="s">
        <v>12533</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12368</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7558</v>
      </c>
    </row>
    <row r="17272" spans="1:2" x14ac:dyDescent="0.25">
      <c r="A17272" s="62">
        <v>82121602</v>
      </c>
      <c r="B17272" s="63" t="s">
        <v>15220</v>
      </c>
    </row>
    <row r="17273" spans="1:2" x14ac:dyDescent="0.25">
      <c r="A17273" s="62">
        <v>82121603</v>
      </c>
      <c r="B17273" s="63" t="s">
        <v>11891</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11151</v>
      </c>
    </row>
    <row r="17278" spans="1:2" x14ac:dyDescent="0.25">
      <c r="A17278" s="62">
        <v>82121901</v>
      </c>
      <c r="B17278" s="63" t="s">
        <v>15780</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13614</v>
      </c>
    </row>
    <row r="17285" spans="1:2" x14ac:dyDescent="0.25">
      <c r="A17285" s="62">
        <v>82121908</v>
      </c>
      <c r="B17285" s="63" t="s">
        <v>6054</v>
      </c>
    </row>
    <row r="17286" spans="1:2" x14ac:dyDescent="0.25">
      <c r="A17286" s="62">
        <v>82131501</v>
      </c>
      <c r="B17286" s="63" t="s">
        <v>17977</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6011</v>
      </c>
    </row>
    <row r="17292" spans="1:2" x14ac:dyDescent="0.25">
      <c r="A17292" s="62">
        <v>82131603</v>
      </c>
      <c r="B17292" s="63" t="s">
        <v>13805</v>
      </c>
    </row>
    <row r="17293" spans="1:2" x14ac:dyDescent="0.25">
      <c r="A17293" s="62">
        <v>82131604</v>
      </c>
      <c r="B17293" s="63" t="s">
        <v>2657</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10426</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14457</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11538</v>
      </c>
    </row>
    <row r="17312" spans="1:2" x14ac:dyDescent="0.25">
      <c r="A17312" s="62">
        <v>82151602</v>
      </c>
      <c r="B17312" s="63" t="s">
        <v>15298</v>
      </c>
    </row>
    <row r="17313" spans="1:2" x14ac:dyDescent="0.25">
      <c r="A17313" s="62">
        <v>82151603</v>
      </c>
      <c r="B17313" s="63" t="s">
        <v>12977</v>
      </c>
    </row>
    <row r="17314" spans="1:2" x14ac:dyDescent="0.25">
      <c r="A17314" s="62">
        <v>82151604</v>
      </c>
      <c r="B17314" s="63" t="s">
        <v>11637</v>
      </c>
    </row>
    <row r="17315" spans="1:2" x14ac:dyDescent="0.25">
      <c r="A17315" s="62">
        <v>82151701</v>
      </c>
      <c r="B17315" s="63" t="s">
        <v>18452</v>
      </c>
    </row>
    <row r="17316" spans="1:2" x14ac:dyDescent="0.25">
      <c r="A17316" s="62">
        <v>82151702</v>
      </c>
      <c r="B17316" s="63" t="s">
        <v>11315</v>
      </c>
    </row>
    <row r="17317" spans="1:2" x14ac:dyDescent="0.25">
      <c r="A17317" s="62">
        <v>82151703</v>
      </c>
      <c r="B17317" s="63" t="s">
        <v>16033</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10650</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11369</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13056</v>
      </c>
    </row>
    <row r="17337" spans="1:2" x14ac:dyDescent="0.25">
      <c r="A17337" s="62">
        <v>83101802</v>
      </c>
      <c r="B17337" s="63" t="s">
        <v>11247</v>
      </c>
    </row>
    <row r="17338" spans="1:2" x14ac:dyDescent="0.25">
      <c r="A17338" s="62">
        <v>83101803</v>
      </c>
      <c r="B17338" s="63" t="s">
        <v>10993</v>
      </c>
    </row>
    <row r="17339" spans="1:2" x14ac:dyDescent="0.25">
      <c r="A17339" s="62">
        <v>83101804</v>
      </c>
      <c r="B17339" s="63" t="s">
        <v>13991</v>
      </c>
    </row>
    <row r="17340" spans="1:2" x14ac:dyDescent="0.25">
      <c r="A17340" s="62">
        <v>83101805</v>
      </c>
      <c r="B17340" s="63" t="s">
        <v>9621</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6594</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14758</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13493</v>
      </c>
    </row>
    <row r="17353" spans="1:2" x14ac:dyDescent="0.25">
      <c r="A17353" s="62">
        <v>83111506</v>
      </c>
      <c r="B17353" s="63" t="s">
        <v>12918</v>
      </c>
    </row>
    <row r="17354" spans="1:2" x14ac:dyDescent="0.25">
      <c r="A17354" s="62">
        <v>83111507</v>
      </c>
      <c r="B17354" s="63" t="s">
        <v>17984</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11587</v>
      </c>
    </row>
    <row r="17358" spans="1:2" x14ac:dyDescent="0.25">
      <c r="A17358" s="62">
        <v>83111601</v>
      </c>
      <c r="B17358" s="63" t="s">
        <v>14442</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14291</v>
      </c>
    </row>
    <row r="17362" spans="1:2" x14ac:dyDescent="0.25">
      <c r="A17362" s="62">
        <v>83111605</v>
      </c>
      <c r="B17362" s="63" t="s">
        <v>8076</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4838</v>
      </c>
    </row>
    <row r="17366" spans="1:2" x14ac:dyDescent="0.25">
      <c r="A17366" s="62">
        <v>83111801</v>
      </c>
      <c r="B17366" s="63" t="s">
        <v>10970</v>
      </c>
    </row>
    <row r="17367" spans="1:2" x14ac:dyDescent="0.25">
      <c r="A17367" s="62">
        <v>83111802</v>
      </c>
      <c r="B17367" s="63" t="s">
        <v>9036</v>
      </c>
    </row>
    <row r="17368" spans="1:2" x14ac:dyDescent="0.25">
      <c r="A17368" s="62">
        <v>83111803</v>
      </c>
      <c r="B17368" s="63" t="s">
        <v>5215</v>
      </c>
    </row>
    <row r="17369" spans="1:2" x14ac:dyDescent="0.25">
      <c r="A17369" s="62">
        <v>83111804</v>
      </c>
      <c r="B17369" s="63" t="s">
        <v>13233</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10805</v>
      </c>
    </row>
    <row r="17375" spans="1:2" x14ac:dyDescent="0.25">
      <c r="A17375" s="62">
        <v>83112201</v>
      </c>
      <c r="B17375" s="63" t="s">
        <v>10913</v>
      </c>
    </row>
    <row r="17376" spans="1:2" x14ac:dyDescent="0.25">
      <c r="A17376" s="62">
        <v>83112202</v>
      </c>
      <c r="B17376" s="63" t="s">
        <v>7559</v>
      </c>
    </row>
    <row r="17377" spans="1:2" x14ac:dyDescent="0.25">
      <c r="A17377" s="62">
        <v>83112203</v>
      </c>
      <c r="B17377" s="63" t="s">
        <v>3823</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13496</v>
      </c>
    </row>
    <row r="17381" spans="1:2" x14ac:dyDescent="0.25">
      <c r="A17381" s="62">
        <v>83112302</v>
      </c>
      <c r="B17381" s="63" t="s">
        <v>12529</v>
      </c>
    </row>
    <row r="17382" spans="1:2" x14ac:dyDescent="0.25">
      <c r="A17382" s="62">
        <v>83112303</v>
      </c>
      <c r="B17382" s="63" t="s">
        <v>14652</v>
      </c>
    </row>
    <row r="17383" spans="1:2" x14ac:dyDescent="0.25">
      <c r="A17383" s="62">
        <v>83112304</v>
      </c>
      <c r="B17383" s="63" t="s">
        <v>7672</v>
      </c>
    </row>
    <row r="17384" spans="1:2" x14ac:dyDescent="0.25">
      <c r="A17384" s="62">
        <v>83112401</v>
      </c>
      <c r="B17384" s="63" t="s">
        <v>15645</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15695</v>
      </c>
    </row>
    <row r="17388" spans="1:2" x14ac:dyDescent="0.25">
      <c r="A17388" s="62">
        <v>83112405</v>
      </c>
      <c r="B17388" s="63" t="s">
        <v>8286</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8434</v>
      </c>
    </row>
    <row r="17394" spans="1:2" x14ac:dyDescent="0.25">
      <c r="A17394" s="62">
        <v>83112505</v>
      </c>
      <c r="B17394" s="63" t="s">
        <v>11963</v>
      </c>
    </row>
    <row r="17395" spans="1:2" x14ac:dyDescent="0.25">
      <c r="A17395" s="62">
        <v>83112601</v>
      </c>
      <c r="B17395" s="63" t="s">
        <v>10509</v>
      </c>
    </row>
    <row r="17396" spans="1:2" x14ac:dyDescent="0.25">
      <c r="A17396" s="62">
        <v>83112602</v>
      </c>
      <c r="B17396" s="63" t="s">
        <v>544</v>
      </c>
    </row>
    <row r="17397" spans="1:2" x14ac:dyDescent="0.25">
      <c r="A17397" s="62">
        <v>83112603</v>
      </c>
      <c r="B17397" s="63" t="s">
        <v>11527</v>
      </c>
    </row>
    <row r="17398" spans="1:2" x14ac:dyDescent="0.25">
      <c r="A17398" s="62">
        <v>83112604</v>
      </c>
      <c r="B17398" s="63" t="s">
        <v>5035</v>
      </c>
    </row>
    <row r="17399" spans="1:2" x14ac:dyDescent="0.25">
      <c r="A17399" s="62">
        <v>83112605</v>
      </c>
      <c r="B17399" s="63" t="s">
        <v>13521</v>
      </c>
    </row>
    <row r="17400" spans="1:2" x14ac:dyDescent="0.25">
      <c r="A17400" s="62">
        <v>83121501</v>
      </c>
      <c r="B17400" s="63" t="s">
        <v>18820</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8257</v>
      </c>
    </row>
    <row r="17404" spans="1:2" x14ac:dyDescent="0.25">
      <c r="A17404" s="62">
        <v>83121601</v>
      </c>
      <c r="B17404" s="63" t="s">
        <v>18532</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11702</v>
      </c>
    </row>
    <row r="17413" spans="1:2" x14ac:dyDescent="0.25">
      <c r="A17413" s="62">
        <v>83121704</v>
      </c>
      <c r="B17413" s="63" t="s">
        <v>9593</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10141</v>
      </c>
    </row>
    <row r="17420" spans="1:2" x14ac:dyDescent="0.25">
      <c r="A17420" s="62">
        <v>84101604</v>
      </c>
      <c r="B17420" s="63" t="s">
        <v>13176</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9807</v>
      </c>
    </row>
    <row r="17437" spans="1:2" x14ac:dyDescent="0.25">
      <c r="A17437" s="62">
        <v>84111702</v>
      </c>
      <c r="B17437" s="63" t="s">
        <v>12095</v>
      </c>
    </row>
    <row r="17438" spans="1:2" x14ac:dyDescent="0.25">
      <c r="A17438" s="62">
        <v>84111703</v>
      </c>
      <c r="B17438" s="63" t="s">
        <v>3492</v>
      </c>
    </row>
    <row r="17439" spans="1:2" x14ac:dyDescent="0.25">
      <c r="A17439" s="62">
        <v>84111801</v>
      </c>
      <c r="B17439" s="63" t="s">
        <v>8519</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8114</v>
      </c>
    </row>
    <row r="17444" spans="1:2" x14ac:dyDescent="0.25">
      <c r="A17444" s="62">
        <v>84121504</v>
      </c>
      <c r="B17444" s="63" t="s">
        <v>5348</v>
      </c>
    </row>
    <row r="17445" spans="1:2" x14ac:dyDescent="0.25">
      <c r="A17445" s="62">
        <v>84121601</v>
      </c>
      <c r="B17445" s="63" t="s">
        <v>14180</v>
      </c>
    </row>
    <row r="17446" spans="1:2" x14ac:dyDescent="0.25">
      <c r="A17446" s="62">
        <v>84121602</v>
      </c>
      <c r="B17446" s="63" t="s">
        <v>7950</v>
      </c>
    </row>
    <row r="17447" spans="1:2" x14ac:dyDescent="0.25">
      <c r="A17447" s="62">
        <v>84121603</v>
      </c>
      <c r="B17447" s="63" t="s">
        <v>16823</v>
      </c>
    </row>
    <row r="17448" spans="1:2" x14ac:dyDescent="0.25">
      <c r="A17448" s="62">
        <v>84121604</v>
      </c>
      <c r="B17448" s="63" t="s">
        <v>8653</v>
      </c>
    </row>
    <row r="17449" spans="1:2" x14ac:dyDescent="0.25">
      <c r="A17449" s="62">
        <v>84121605</v>
      </c>
      <c r="B17449" s="63" t="s">
        <v>12973</v>
      </c>
    </row>
    <row r="17450" spans="1:2" x14ac:dyDescent="0.25">
      <c r="A17450" s="62">
        <v>84121606</v>
      </c>
      <c r="B17450" s="63" t="s">
        <v>8113</v>
      </c>
    </row>
    <row r="17451" spans="1:2" x14ac:dyDescent="0.25">
      <c r="A17451" s="62">
        <v>84121607</v>
      </c>
      <c r="B17451" s="63" t="s">
        <v>11301</v>
      </c>
    </row>
    <row r="17452" spans="1:2" x14ac:dyDescent="0.25">
      <c r="A17452" s="62">
        <v>84121701</v>
      </c>
      <c r="B17452" s="63" t="s">
        <v>18260</v>
      </c>
    </row>
    <row r="17453" spans="1:2" x14ac:dyDescent="0.25">
      <c r="A17453" s="62">
        <v>84121702</v>
      </c>
      <c r="B17453" s="63" t="s">
        <v>14386</v>
      </c>
    </row>
    <row r="17454" spans="1:2" x14ac:dyDescent="0.25">
      <c r="A17454" s="62">
        <v>84121703</v>
      </c>
      <c r="B17454" s="63" t="s">
        <v>12453</v>
      </c>
    </row>
    <row r="17455" spans="1:2" x14ac:dyDescent="0.25">
      <c r="A17455" s="62">
        <v>84121704</v>
      </c>
      <c r="B17455" s="63" t="s">
        <v>3645</v>
      </c>
    </row>
    <row r="17456" spans="1:2" x14ac:dyDescent="0.25">
      <c r="A17456" s="62">
        <v>84121705</v>
      </c>
      <c r="B17456" s="63" t="s">
        <v>14681</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8872</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10978</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15627</v>
      </c>
    </row>
    <row r="17469" spans="1:2" x14ac:dyDescent="0.25">
      <c r="A17469" s="62">
        <v>84131503</v>
      </c>
      <c r="B17469" s="63" t="s">
        <v>10389</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11681</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7624</v>
      </c>
    </row>
    <row r="17481" spans="1:2" x14ac:dyDescent="0.25">
      <c r="A17481" s="62">
        <v>84131515</v>
      </c>
      <c r="B17481" s="63" t="s">
        <v>16275</v>
      </c>
    </row>
    <row r="17482" spans="1:2" x14ac:dyDescent="0.25">
      <c r="A17482" s="62">
        <v>84131516</v>
      </c>
      <c r="B17482" s="63" t="s">
        <v>4015</v>
      </c>
    </row>
    <row r="17483" spans="1:2" x14ac:dyDescent="0.25">
      <c r="A17483" s="62">
        <v>84131517</v>
      </c>
      <c r="B17483" s="63" t="s">
        <v>14920</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13662</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15434</v>
      </c>
    </row>
    <row r="17490" spans="1:2" x14ac:dyDescent="0.25">
      <c r="A17490" s="62">
        <v>84131607</v>
      </c>
      <c r="B17490" s="63" t="s">
        <v>8302</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4756</v>
      </c>
    </row>
    <row r="17495" spans="1:2" x14ac:dyDescent="0.25">
      <c r="A17495" s="62">
        <v>84131702</v>
      </c>
      <c r="B17495" s="63" t="s">
        <v>10667</v>
      </c>
    </row>
    <row r="17496" spans="1:2" x14ac:dyDescent="0.25">
      <c r="A17496" s="62">
        <v>84131801</v>
      </c>
      <c r="B17496" s="63" t="s">
        <v>16065</v>
      </c>
    </row>
    <row r="17497" spans="1:2" x14ac:dyDescent="0.25">
      <c r="A17497" s="62">
        <v>84131802</v>
      </c>
      <c r="B17497" s="63" t="s">
        <v>12934</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4366</v>
      </c>
    </row>
    <row r="17503" spans="1:2" x14ac:dyDescent="0.25">
      <c r="A17503" s="62">
        <v>84141701</v>
      </c>
      <c r="B17503" s="63" t="s">
        <v>15211</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18228</v>
      </c>
    </row>
    <row r="17510" spans="1:2" x14ac:dyDescent="0.25">
      <c r="A17510" s="62">
        <v>85101506</v>
      </c>
      <c r="B17510" s="63" t="s">
        <v>6470</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15050</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11499</v>
      </c>
    </row>
    <row r="17528" spans="1:2" x14ac:dyDescent="0.25">
      <c r="A17528" s="62">
        <v>85111503</v>
      </c>
      <c r="B17528" s="63" t="s">
        <v>13109</v>
      </c>
    </row>
    <row r="17529" spans="1:2" x14ac:dyDescent="0.25">
      <c r="A17529" s="62">
        <v>85111504</v>
      </c>
      <c r="B17529" s="63" t="s">
        <v>5793</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9288</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10625</v>
      </c>
    </row>
    <row r="17537" spans="1:2" x14ac:dyDescent="0.25">
      <c r="A17537" s="62">
        <v>85111512</v>
      </c>
      <c r="B17537" s="63" t="s">
        <v>14470</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9476</v>
      </c>
    </row>
    <row r="17542" spans="1:2" x14ac:dyDescent="0.25">
      <c r="A17542" s="62">
        <v>85111603</v>
      </c>
      <c r="B17542" s="63" t="s">
        <v>11773</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9819</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6053</v>
      </c>
    </row>
    <row r="17556" spans="1:2" x14ac:dyDescent="0.25">
      <c r="A17556" s="62">
        <v>85111617</v>
      </c>
      <c r="B17556" s="63" t="s">
        <v>9218</v>
      </c>
    </row>
    <row r="17557" spans="1:2" x14ac:dyDescent="0.25">
      <c r="A17557" s="62">
        <v>85111701</v>
      </c>
      <c r="B17557" s="63" t="s">
        <v>11973</v>
      </c>
    </row>
    <row r="17558" spans="1:2" x14ac:dyDescent="0.25">
      <c r="A17558" s="62">
        <v>85111702</v>
      </c>
      <c r="B17558" s="63" t="s">
        <v>18002</v>
      </c>
    </row>
    <row r="17559" spans="1:2" x14ac:dyDescent="0.25">
      <c r="A17559" s="62">
        <v>85111703</v>
      </c>
      <c r="B17559" s="63" t="s">
        <v>13599</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15041</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11383</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11621</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11833</v>
      </c>
    </row>
    <row r="17589" spans="1:2" x14ac:dyDescent="0.25">
      <c r="A17589" s="62">
        <v>85121805</v>
      </c>
      <c r="B17589" s="63" t="s">
        <v>6685</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12494</v>
      </c>
    </row>
    <row r="17594" spans="1:2" x14ac:dyDescent="0.25">
      <c r="A17594" s="62">
        <v>85121810</v>
      </c>
      <c r="B17594" s="63" t="s">
        <v>4853</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8537</v>
      </c>
    </row>
    <row r="17599" spans="1:2" x14ac:dyDescent="0.25">
      <c r="A17599" s="62">
        <v>85122003</v>
      </c>
      <c r="B17599" s="63" t="s">
        <v>14285</v>
      </c>
    </row>
    <row r="17600" spans="1:2" x14ac:dyDescent="0.25">
      <c r="A17600" s="62">
        <v>85122004</v>
      </c>
      <c r="B17600" s="63" t="s">
        <v>8170</v>
      </c>
    </row>
    <row r="17601" spans="1:2" x14ac:dyDescent="0.25">
      <c r="A17601" s="62">
        <v>85122005</v>
      </c>
      <c r="B17601" s="63" t="s">
        <v>4430</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15074</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7053</v>
      </c>
    </row>
    <row r="17609" spans="1:2" x14ac:dyDescent="0.25">
      <c r="A17609" s="62">
        <v>85122108</v>
      </c>
      <c r="B17609" s="63" t="s">
        <v>13964</v>
      </c>
    </row>
    <row r="17610" spans="1:2" x14ac:dyDescent="0.25">
      <c r="A17610" s="62">
        <v>85122109</v>
      </c>
      <c r="B17610" s="63" t="s">
        <v>9671</v>
      </c>
    </row>
    <row r="17611" spans="1:2" x14ac:dyDescent="0.25">
      <c r="A17611" s="62">
        <v>85122201</v>
      </c>
      <c r="B17611" s="63" t="s">
        <v>12280</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10643</v>
      </c>
    </row>
    <row r="17616" spans="1:2" x14ac:dyDescent="0.25">
      <c r="A17616" s="62">
        <v>85131505</v>
      </c>
      <c r="B17616" s="63" t="s">
        <v>4070</v>
      </c>
    </row>
    <row r="17617" spans="1:2" x14ac:dyDescent="0.25">
      <c r="A17617" s="62">
        <v>85131601</v>
      </c>
      <c r="B17617" s="63" t="s">
        <v>11836</v>
      </c>
    </row>
    <row r="17618" spans="1:2" x14ac:dyDescent="0.25">
      <c r="A17618" s="62">
        <v>85131602</v>
      </c>
      <c r="B17618" s="63" t="s">
        <v>9148</v>
      </c>
    </row>
    <row r="17619" spans="1:2" x14ac:dyDescent="0.25">
      <c r="A17619" s="62">
        <v>85131603</v>
      </c>
      <c r="B17619" s="63" t="s">
        <v>5765</v>
      </c>
    </row>
    <row r="17620" spans="1:2" x14ac:dyDescent="0.25">
      <c r="A17620" s="62">
        <v>85131604</v>
      </c>
      <c r="B17620" s="63" t="s">
        <v>11568</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15913</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12052</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9792</v>
      </c>
    </row>
    <row r="17648" spans="1:2" x14ac:dyDescent="0.25">
      <c r="A17648" s="62">
        <v>85151506</v>
      </c>
      <c r="B17648" s="63" t="s">
        <v>15372</v>
      </c>
    </row>
    <row r="17649" spans="1:2" x14ac:dyDescent="0.25">
      <c r="A17649" s="62">
        <v>85151507</v>
      </c>
      <c r="B17649" s="63" t="s">
        <v>10166</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10820</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4337</v>
      </c>
    </row>
    <row r="17663" spans="1:2" x14ac:dyDescent="0.25">
      <c r="A17663" s="62">
        <v>85151705</v>
      </c>
      <c r="B17663" s="63" t="s">
        <v>9661</v>
      </c>
    </row>
    <row r="17664" spans="1:2" x14ac:dyDescent="0.25">
      <c r="A17664" s="62">
        <v>86101501</v>
      </c>
      <c r="B17664" s="63" t="s">
        <v>17243</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11177</v>
      </c>
    </row>
    <row r="17670" spans="1:2" x14ac:dyDescent="0.25">
      <c r="A17670" s="62">
        <v>86101507</v>
      </c>
      <c r="B17670" s="63" t="s">
        <v>9405</v>
      </c>
    </row>
    <row r="17671" spans="1:2" x14ac:dyDescent="0.25">
      <c r="A17671" s="62">
        <v>86101508</v>
      </c>
      <c r="B17671" s="63" t="s">
        <v>13919</v>
      </c>
    </row>
    <row r="17672" spans="1:2" x14ac:dyDescent="0.25">
      <c r="A17672" s="62">
        <v>86101509</v>
      </c>
      <c r="B17672" s="63" t="s">
        <v>9326</v>
      </c>
    </row>
    <row r="17673" spans="1:2" x14ac:dyDescent="0.25">
      <c r="A17673" s="62">
        <v>86101601</v>
      </c>
      <c r="B17673" s="63" t="s">
        <v>4704</v>
      </c>
    </row>
    <row r="17674" spans="1:2" x14ac:dyDescent="0.25">
      <c r="A17674" s="62">
        <v>86101602</v>
      </c>
      <c r="B17674" s="63" t="s">
        <v>9201</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12574</v>
      </c>
    </row>
    <row r="17678" spans="1:2" x14ac:dyDescent="0.25">
      <c r="A17678" s="62">
        <v>86101606</v>
      </c>
      <c r="B17678" s="63" t="s">
        <v>10700</v>
      </c>
    </row>
    <row r="17679" spans="1:2" x14ac:dyDescent="0.25">
      <c r="A17679" s="62">
        <v>86101607</v>
      </c>
      <c r="B17679" s="63" t="s">
        <v>11429</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13182</v>
      </c>
    </row>
    <row r="17687" spans="1:2" x14ac:dyDescent="0.25">
      <c r="A17687" s="62">
        <v>86101705</v>
      </c>
      <c r="B17687" s="63" t="s">
        <v>10991</v>
      </c>
    </row>
    <row r="17688" spans="1:2" x14ac:dyDescent="0.25">
      <c r="A17688" s="62">
        <v>86101706</v>
      </c>
      <c r="B17688" s="63" t="s">
        <v>12579</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9509</v>
      </c>
    </row>
    <row r="17700" spans="1:2" x14ac:dyDescent="0.25">
      <c r="A17700" s="62">
        <v>86101802</v>
      </c>
      <c r="B17700" s="63" t="s">
        <v>7937</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12744</v>
      </c>
    </row>
    <row r="17706" spans="1:2" x14ac:dyDescent="0.25">
      <c r="A17706" s="62">
        <v>86101808</v>
      </c>
      <c r="B17706" s="63" t="s">
        <v>13510</v>
      </c>
    </row>
    <row r="17707" spans="1:2" x14ac:dyDescent="0.25">
      <c r="A17707" s="62">
        <v>86101809</v>
      </c>
      <c r="B17707" s="63" t="s">
        <v>4623</v>
      </c>
    </row>
    <row r="17708" spans="1:2" x14ac:dyDescent="0.25">
      <c r="A17708" s="62">
        <v>86111501</v>
      </c>
      <c r="B17708" s="63" t="s">
        <v>12006</v>
      </c>
    </row>
    <row r="17709" spans="1:2" x14ac:dyDescent="0.25">
      <c r="A17709" s="62">
        <v>86111502</v>
      </c>
      <c r="B17709" s="63" t="s">
        <v>11685</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8144</v>
      </c>
    </row>
    <row r="17714" spans="1:2" x14ac:dyDescent="0.25">
      <c r="A17714" s="62">
        <v>86111602</v>
      </c>
      <c r="B17714" s="63" t="s">
        <v>14326</v>
      </c>
    </row>
    <row r="17715" spans="1:2" x14ac:dyDescent="0.25">
      <c r="A17715" s="62">
        <v>86111603</v>
      </c>
      <c r="B17715" s="63" t="s">
        <v>9860</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11719</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9310</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15918</v>
      </c>
    </row>
    <row r="17740" spans="1:2" x14ac:dyDescent="0.25">
      <c r="A17740" s="62">
        <v>86131702</v>
      </c>
      <c r="B17740" s="63" t="s">
        <v>6772</v>
      </c>
    </row>
    <row r="17741" spans="1:2" x14ac:dyDescent="0.25">
      <c r="A17741" s="62">
        <v>86131703</v>
      </c>
      <c r="B17741" s="63" t="s">
        <v>11436</v>
      </c>
    </row>
    <row r="17742" spans="1:2" x14ac:dyDescent="0.25">
      <c r="A17742" s="62">
        <v>86131801</v>
      </c>
      <c r="B17742" s="63" t="s">
        <v>10872</v>
      </c>
    </row>
    <row r="17743" spans="1:2" x14ac:dyDescent="0.25">
      <c r="A17743" s="62">
        <v>86131802</v>
      </c>
      <c r="B17743" s="63" t="s">
        <v>10989</v>
      </c>
    </row>
    <row r="17744" spans="1:2" x14ac:dyDescent="0.25">
      <c r="A17744" s="62">
        <v>86131803</v>
      </c>
      <c r="B17744" s="63" t="s">
        <v>6194</v>
      </c>
    </row>
    <row r="17745" spans="1:2" x14ac:dyDescent="0.25">
      <c r="A17745" s="62">
        <v>86131804</v>
      </c>
      <c r="B17745" s="63" t="s">
        <v>11178</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15436</v>
      </c>
    </row>
    <row r="17749" spans="1:2" x14ac:dyDescent="0.25">
      <c r="A17749" s="62">
        <v>86131904</v>
      </c>
      <c r="B17749" s="63" t="s">
        <v>12998</v>
      </c>
    </row>
    <row r="17750" spans="1:2" x14ac:dyDescent="0.25">
      <c r="A17750" s="62">
        <v>86141501</v>
      </c>
      <c r="B17750" s="63" t="s">
        <v>10359</v>
      </c>
    </row>
    <row r="17751" spans="1:2" x14ac:dyDescent="0.25">
      <c r="A17751" s="62">
        <v>86141502</v>
      </c>
      <c r="B17751" s="63" t="s">
        <v>13085</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3745</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4560</v>
      </c>
    </row>
    <row r="17759" spans="1:2" x14ac:dyDescent="0.25">
      <c r="A17759" s="62">
        <v>86141703</v>
      </c>
      <c r="B17759" s="63" t="s">
        <v>6678</v>
      </c>
    </row>
    <row r="17760" spans="1:2" x14ac:dyDescent="0.25">
      <c r="A17760" s="62">
        <v>86141704</v>
      </c>
      <c r="B17760" s="63" t="s">
        <v>9333</v>
      </c>
    </row>
    <row r="17761" spans="1:2" x14ac:dyDescent="0.25">
      <c r="A17761" s="62">
        <v>90101501</v>
      </c>
      <c r="B17761" s="63" t="s">
        <v>11033</v>
      </c>
    </row>
    <row r="17762" spans="1:2" x14ac:dyDescent="0.25">
      <c r="A17762" s="62">
        <v>90101502</v>
      </c>
      <c r="B17762" s="63" t="s">
        <v>3308</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10386</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14276</v>
      </c>
    </row>
    <row r="17779" spans="1:2" x14ac:dyDescent="0.25">
      <c r="A17779" s="62">
        <v>90111604</v>
      </c>
      <c r="B17779" s="63" t="s">
        <v>8057</v>
      </c>
    </row>
    <row r="17780" spans="1:2" x14ac:dyDescent="0.25">
      <c r="A17780" s="62">
        <v>90111701</v>
      </c>
      <c r="B17780" s="63" t="s">
        <v>15432</v>
      </c>
    </row>
    <row r="17781" spans="1:2" x14ac:dyDescent="0.25">
      <c r="A17781" s="62">
        <v>90111702</v>
      </c>
      <c r="B17781" s="63" t="s">
        <v>9574</v>
      </c>
    </row>
    <row r="17782" spans="1:2" x14ac:dyDescent="0.25">
      <c r="A17782" s="62">
        <v>90111703</v>
      </c>
      <c r="B17782" s="63" t="s">
        <v>14994</v>
      </c>
    </row>
    <row r="17783" spans="1:2" x14ac:dyDescent="0.25">
      <c r="A17783" s="62">
        <v>90111801</v>
      </c>
      <c r="B17783" s="63" t="s">
        <v>10741</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12106</v>
      </c>
    </row>
    <row r="17790" spans="1:2" x14ac:dyDescent="0.25">
      <c r="A17790" s="62">
        <v>90121602</v>
      </c>
      <c r="B17790" s="63" t="s">
        <v>4822</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4568</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15803</v>
      </c>
    </row>
    <row r="17811" spans="1:2" x14ac:dyDescent="0.25">
      <c r="A17811" s="62">
        <v>90151601</v>
      </c>
      <c r="B17811" s="63" t="s">
        <v>8826</v>
      </c>
    </row>
    <row r="17812" spans="1:2" x14ac:dyDescent="0.25">
      <c r="A17812" s="62">
        <v>90151602</v>
      </c>
      <c r="B17812" s="63" t="s">
        <v>15752</v>
      </c>
    </row>
    <row r="17813" spans="1:2" x14ac:dyDescent="0.25">
      <c r="A17813" s="62">
        <v>90151603</v>
      </c>
      <c r="B17813" s="63" t="s">
        <v>8878</v>
      </c>
    </row>
    <row r="17814" spans="1:2" x14ac:dyDescent="0.25">
      <c r="A17814" s="62">
        <v>90151701</v>
      </c>
      <c r="B17814" s="63" t="s">
        <v>4681</v>
      </c>
    </row>
    <row r="17815" spans="1:2" x14ac:dyDescent="0.25">
      <c r="A17815" s="62">
        <v>90151702</v>
      </c>
      <c r="B17815" s="63" t="s">
        <v>9831</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16159</v>
      </c>
    </row>
    <row r="17820" spans="1:2" x14ac:dyDescent="0.25">
      <c r="A17820" s="62">
        <v>90151901</v>
      </c>
      <c r="B17820" s="63" t="s">
        <v>11692</v>
      </c>
    </row>
    <row r="17821" spans="1:2" x14ac:dyDescent="0.25">
      <c r="A17821" s="62">
        <v>90151902</v>
      </c>
      <c r="B17821" s="63" t="s">
        <v>11308</v>
      </c>
    </row>
    <row r="17822" spans="1:2" x14ac:dyDescent="0.25">
      <c r="A17822" s="62">
        <v>90151903</v>
      </c>
      <c r="B17822" s="63" t="s">
        <v>15936</v>
      </c>
    </row>
    <row r="17823" spans="1:2" x14ac:dyDescent="0.25">
      <c r="A17823" s="62">
        <v>90152001</v>
      </c>
      <c r="B17823" s="63" t="s">
        <v>10826</v>
      </c>
    </row>
    <row r="17824" spans="1:2" x14ac:dyDescent="0.25">
      <c r="A17824" s="62">
        <v>90152002</v>
      </c>
      <c r="B17824" s="63" t="s">
        <v>7805</v>
      </c>
    </row>
    <row r="17825" spans="1:2" x14ac:dyDescent="0.25">
      <c r="A17825" s="62">
        <v>90152101</v>
      </c>
      <c r="B17825" s="63" t="s">
        <v>5310</v>
      </c>
    </row>
    <row r="17826" spans="1:2" x14ac:dyDescent="0.25">
      <c r="A17826" s="62">
        <v>91101501</v>
      </c>
      <c r="B17826" s="63" t="s">
        <v>9371</v>
      </c>
    </row>
    <row r="17827" spans="1:2" x14ac:dyDescent="0.25">
      <c r="A17827" s="62">
        <v>91101502</v>
      </c>
      <c r="B17827" s="63" t="s">
        <v>4862</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5070</v>
      </c>
    </row>
    <row r="17832" spans="1:2" x14ac:dyDescent="0.25">
      <c r="A17832" s="62">
        <v>91101602</v>
      </c>
      <c r="B17832" s="63" t="s">
        <v>6607</v>
      </c>
    </row>
    <row r="17833" spans="1:2" x14ac:dyDescent="0.25">
      <c r="A17833" s="62">
        <v>91101603</v>
      </c>
      <c r="B17833" s="63" t="s">
        <v>11338</v>
      </c>
    </row>
    <row r="17834" spans="1:2" x14ac:dyDescent="0.25">
      <c r="A17834" s="62">
        <v>91101604</v>
      </c>
      <c r="B17834" s="63" t="s">
        <v>8904</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11460</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12857</v>
      </c>
    </row>
    <row r="17849" spans="1:2" x14ac:dyDescent="0.25">
      <c r="A17849" s="62">
        <v>91111602</v>
      </c>
      <c r="B17849" s="63" t="s">
        <v>7952</v>
      </c>
    </row>
    <row r="17850" spans="1:2" x14ac:dyDescent="0.25">
      <c r="A17850" s="62">
        <v>91111603</v>
      </c>
      <c r="B17850" s="63" t="s">
        <v>14074</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10787</v>
      </c>
    </row>
    <row r="17859" spans="1:2" x14ac:dyDescent="0.25">
      <c r="A17859" s="62">
        <v>91111902</v>
      </c>
      <c r="B17859" s="63" t="s">
        <v>9920</v>
      </c>
    </row>
    <row r="17860" spans="1:2" x14ac:dyDescent="0.25">
      <c r="A17860" s="62">
        <v>91111903</v>
      </c>
      <c r="B17860" s="63" t="s">
        <v>7520</v>
      </c>
    </row>
    <row r="17861" spans="1:2" x14ac:dyDescent="0.25">
      <c r="A17861" s="62">
        <v>91111904</v>
      </c>
      <c r="B17861" s="63" t="s">
        <v>12166</v>
      </c>
    </row>
    <row r="17862" spans="1:2" x14ac:dyDescent="0.25">
      <c r="A17862" s="62">
        <v>92101501</v>
      </c>
      <c r="B17862" s="63" t="s">
        <v>11582</v>
      </c>
    </row>
    <row r="17863" spans="1:2" x14ac:dyDescent="0.25">
      <c r="A17863" s="62">
        <v>92101502</v>
      </c>
      <c r="B17863" s="63" t="s">
        <v>13829</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6463</v>
      </c>
    </row>
    <row r="17869" spans="1:2" x14ac:dyDescent="0.25">
      <c r="A17869" s="62">
        <v>92101604</v>
      </c>
      <c r="B17869" s="63" t="s">
        <v>3418</v>
      </c>
    </row>
    <row r="17870" spans="1:2" x14ac:dyDescent="0.25">
      <c r="A17870" s="62">
        <v>92101701</v>
      </c>
      <c r="B17870" s="63" t="s">
        <v>7255</v>
      </c>
    </row>
    <row r="17871" spans="1:2" x14ac:dyDescent="0.25">
      <c r="A17871" s="62">
        <v>92101702</v>
      </c>
      <c r="B17871" s="63" t="s">
        <v>18256</v>
      </c>
    </row>
    <row r="17872" spans="1:2" x14ac:dyDescent="0.25">
      <c r="A17872" s="62">
        <v>92101703</v>
      </c>
      <c r="B17872" s="63" t="s">
        <v>6926</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10659</v>
      </c>
    </row>
    <row r="17879" spans="1:2" x14ac:dyDescent="0.25">
      <c r="A17879" s="62">
        <v>92101901</v>
      </c>
      <c r="B17879" s="63" t="s">
        <v>11615</v>
      </c>
    </row>
    <row r="17880" spans="1:2" x14ac:dyDescent="0.25">
      <c r="A17880" s="62">
        <v>92101902</v>
      </c>
      <c r="B17880" s="63" t="s">
        <v>12638</v>
      </c>
    </row>
    <row r="17881" spans="1:2" x14ac:dyDescent="0.25">
      <c r="A17881" s="62">
        <v>92101903</v>
      </c>
      <c r="B17881" s="63" t="s">
        <v>11700</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18164</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13377</v>
      </c>
    </row>
    <row r="17905" spans="1:2" x14ac:dyDescent="0.25">
      <c r="A17905" s="62">
        <v>92111802</v>
      </c>
      <c r="B17905" s="63" t="s">
        <v>4068</v>
      </c>
    </row>
    <row r="17906" spans="1:2" x14ac:dyDescent="0.25">
      <c r="A17906" s="62">
        <v>92111803</v>
      </c>
      <c r="B17906" s="63" t="s">
        <v>9552</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11317</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16104</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11426</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15265</v>
      </c>
    </row>
    <row r="17928" spans="1:2" x14ac:dyDescent="0.25">
      <c r="A17928" s="62">
        <v>92112203</v>
      </c>
      <c r="B17928" s="63" t="s">
        <v>9031</v>
      </c>
    </row>
    <row r="17929" spans="1:2" x14ac:dyDescent="0.25">
      <c r="A17929" s="62">
        <v>92112204</v>
      </c>
      <c r="B17929" s="63" t="s">
        <v>7062</v>
      </c>
    </row>
    <row r="17930" spans="1:2" x14ac:dyDescent="0.25">
      <c r="A17930" s="62">
        <v>92112205</v>
      </c>
      <c r="B17930" s="63" t="s">
        <v>10325</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13783</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14430</v>
      </c>
    </row>
    <row r="17943" spans="1:2" x14ac:dyDescent="0.25">
      <c r="A17943" s="62">
        <v>92121503</v>
      </c>
      <c r="B17943" s="63" t="s">
        <v>11954</v>
      </c>
    </row>
    <row r="17944" spans="1:2" x14ac:dyDescent="0.25">
      <c r="A17944" s="62">
        <v>92121504</v>
      </c>
      <c r="B17944" s="63" t="s">
        <v>2395</v>
      </c>
    </row>
    <row r="17945" spans="1:2" x14ac:dyDescent="0.25">
      <c r="A17945" s="62">
        <v>92121601</v>
      </c>
      <c r="B17945" s="63" t="s">
        <v>11754</v>
      </c>
    </row>
    <row r="17946" spans="1:2" x14ac:dyDescent="0.25">
      <c r="A17946" s="62">
        <v>92121602</v>
      </c>
      <c r="B17946" s="63" t="s">
        <v>11105</v>
      </c>
    </row>
    <row r="17947" spans="1:2" x14ac:dyDescent="0.25">
      <c r="A17947" s="62">
        <v>92121603</v>
      </c>
      <c r="B17947" s="63" t="s">
        <v>3592</v>
      </c>
    </row>
    <row r="17948" spans="1:2" x14ac:dyDescent="0.25">
      <c r="A17948" s="62">
        <v>92121604</v>
      </c>
      <c r="B17948" s="63" t="s">
        <v>11175</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14948</v>
      </c>
    </row>
    <row r="17953" spans="1:2" x14ac:dyDescent="0.25">
      <c r="A17953" s="62">
        <v>93101501</v>
      </c>
      <c r="B17953" s="63" t="s">
        <v>11665</v>
      </c>
    </row>
    <row r="17954" spans="1:2" x14ac:dyDescent="0.25">
      <c r="A17954" s="62">
        <v>93101502</v>
      </c>
      <c r="B17954" s="63" t="s">
        <v>5137</v>
      </c>
    </row>
    <row r="17955" spans="1:2" x14ac:dyDescent="0.25">
      <c r="A17955" s="62">
        <v>93101503</v>
      </c>
      <c r="B17955" s="63" t="s">
        <v>6660</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12309</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10892</v>
      </c>
    </row>
    <row r="17962" spans="1:2" x14ac:dyDescent="0.25">
      <c r="A17962" s="62">
        <v>93101604</v>
      </c>
      <c r="B17962" s="63" t="s">
        <v>13372</v>
      </c>
    </row>
    <row r="17963" spans="1:2" x14ac:dyDescent="0.25">
      <c r="A17963" s="62">
        <v>93101605</v>
      </c>
      <c r="B17963" s="63" t="s">
        <v>7806</v>
      </c>
    </row>
    <row r="17964" spans="1:2" x14ac:dyDescent="0.25">
      <c r="A17964" s="62">
        <v>93101606</v>
      </c>
      <c r="B17964" s="63" t="s">
        <v>13478</v>
      </c>
    </row>
    <row r="17965" spans="1:2" x14ac:dyDescent="0.25">
      <c r="A17965" s="62">
        <v>93101607</v>
      </c>
      <c r="B17965" s="63" t="s">
        <v>11808</v>
      </c>
    </row>
    <row r="17966" spans="1:2" x14ac:dyDescent="0.25">
      <c r="A17966" s="62">
        <v>93101608</v>
      </c>
      <c r="B17966" s="63" t="s">
        <v>8850</v>
      </c>
    </row>
    <row r="17967" spans="1:2" x14ac:dyDescent="0.25">
      <c r="A17967" s="62">
        <v>93101701</v>
      </c>
      <c r="B17967" s="63" t="s">
        <v>17204</v>
      </c>
    </row>
    <row r="17968" spans="1:2" x14ac:dyDescent="0.25">
      <c r="A17968" s="62">
        <v>93101702</v>
      </c>
      <c r="B17968" s="63" t="s">
        <v>9967</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4589</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12572</v>
      </c>
    </row>
    <row r="17986" spans="1:2" x14ac:dyDescent="0.25">
      <c r="A17986" s="62">
        <v>93111606</v>
      </c>
      <c r="B17986" s="63" t="s">
        <v>3511</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13923</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9530</v>
      </c>
    </row>
    <row r="18005" spans="1:2" x14ac:dyDescent="0.25">
      <c r="A18005" s="62">
        <v>93121608</v>
      </c>
      <c r="B18005" s="63" t="s">
        <v>15631</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10917</v>
      </c>
    </row>
    <row r="18013" spans="1:2" x14ac:dyDescent="0.25">
      <c r="A18013" s="62">
        <v>93121701</v>
      </c>
      <c r="B18013" s="63" t="s">
        <v>7927</v>
      </c>
    </row>
    <row r="18014" spans="1:2" x14ac:dyDescent="0.25">
      <c r="A18014" s="62">
        <v>93121702</v>
      </c>
      <c r="B18014" s="63" t="s">
        <v>17445</v>
      </c>
    </row>
    <row r="18015" spans="1:2" x14ac:dyDescent="0.25">
      <c r="A18015" s="62">
        <v>93121703</v>
      </c>
      <c r="B18015" s="63" t="s">
        <v>13473</v>
      </c>
    </row>
    <row r="18016" spans="1:2" x14ac:dyDescent="0.25">
      <c r="A18016" s="62">
        <v>93121704</v>
      </c>
      <c r="B18016" s="63" t="s">
        <v>8184</v>
      </c>
    </row>
    <row r="18017" spans="1:2" x14ac:dyDescent="0.25">
      <c r="A18017" s="62">
        <v>93121705</v>
      </c>
      <c r="B18017" s="63" t="s">
        <v>3867</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4347</v>
      </c>
    </row>
    <row r="18022" spans="1:2" x14ac:dyDescent="0.25">
      <c r="A18022" s="62">
        <v>93121710</v>
      </c>
      <c r="B18022" s="63" t="s">
        <v>14660</v>
      </c>
    </row>
    <row r="18023" spans="1:2" x14ac:dyDescent="0.25">
      <c r="A18023" s="62">
        <v>93121711</v>
      </c>
      <c r="B18023" s="63" t="s">
        <v>10997</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6999</v>
      </c>
    </row>
    <row r="18040" spans="1:2" x14ac:dyDescent="0.25">
      <c r="A18040" s="62">
        <v>93131610</v>
      </c>
      <c r="B18040" s="63" t="s">
        <v>13869</v>
      </c>
    </row>
    <row r="18041" spans="1:2" x14ac:dyDescent="0.25">
      <c r="A18041" s="62">
        <v>93131611</v>
      </c>
      <c r="B18041" s="63" t="s">
        <v>17106</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11712</v>
      </c>
    </row>
    <row r="18045" spans="1:2" x14ac:dyDescent="0.25">
      <c r="A18045" s="62">
        <v>93131702</v>
      </c>
      <c r="B18045" s="63" t="s">
        <v>4047</v>
      </c>
    </row>
    <row r="18046" spans="1:2" x14ac:dyDescent="0.25">
      <c r="A18046" s="62">
        <v>93131703</v>
      </c>
      <c r="B18046" s="63" t="s">
        <v>12139</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17786</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8260</v>
      </c>
    </row>
    <row r="18063" spans="1:2" x14ac:dyDescent="0.25">
      <c r="A18063" s="62">
        <v>93141512</v>
      </c>
      <c r="B18063" s="63" t="s">
        <v>3627</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9759</v>
      </c>
    </row>
    <row r="18068" spans="1:2" x14ac:dyDescent="0.25">
      <c r="A18068" s="62">
        <v>93141603</v>
      </c>
      <c r="B18068" s="63" t="s">
        <v>13427</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12859</v>
      </c>
    </row>
    <row r="18075" spans="1:2" x14ac:dyDescent="0.25">
      <c r="A18075" s="62">
        <v>93141610</v>
      </c>
      <c r="B18075" s="63" t="s">
        <v>16173</v>
      </c>
    </row>
    <row r="18076" spans="1:2" x14ac:dyDescent="0.25">
      <c r="A18076" s="62">
        <v>93141611</v>
      </c>
      <c r="B18076" s="63" t="s">
        <v>10203</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4324</v>
      </c>
    </row>
    <row r="18098" spans="1:2" x14ac:dyDescent="0.25">
      <c r="A18098" s="62">
        <v>93141806</v>
      </c>
      <c r="B18098" s="63" t="s">
        <v>12323</v>
      </c>
    </row>
    <row r="18099" spans="1:2" x14ac:dyDescent="0.25">
      <c r="A18099" s="62">
        <v>93141807</v>
      </c>
      <c r="B18099" s="63" t="s">
        <v>15219</v>
      </c>
    </row>
    <row r="18100" spans="1:2" x14ac:dyDescent="0.25">
      <c r="A18100" s="62">
        <v>93141808</v>
      </c>
      <c r="B18100" s="63" t="s">
        <v>4317</v>
      </c>
    </row>
    <row r="18101" spans="1:2" x14ac:dyDescent="0.25">
      <c r="A18101" s="62">
        <v>93141810</v>
      </c>
      <c r="B18101" s="63" t="s">
        <v>7906</v>
      </c>
    </row>
    <row r="18102" spans="1:2" x14ac:dyDescent="0.25">
      <c r="A18102" s="62">
        <v>93141811</v>
      </c>
      <c r="B18102" s="63" t="s">
        <v>17784</v>
      </c>
    </row>
    <row r="18103" spans="1:2" x14ac:dyDescent="0.25">
      <c r="A18103" s="62">
        <v>93141812</v>
      </c>
      <c r="B18103" s="63" t="s">
        <v>12188</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9482</v>
      </c>
    </row>
    <row r="18108" spans="1:2" x14ac:dyDescent="0.25">
      <c r="A18108" s="62">
        <v>93141903</v>
      </c>
      <c r="B18108" s="63" t="s">
        <v>17259</v>
      </c>
    </row>
    <row r="18109" spans="1:2" x14ac:dyDescent="0.25">
      <c r="A18109" s="62">
        <v>93141904</v>
      </c>
      <c r="B18109" s="63" t="s">
        <v>13969</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9957</v>
      </c>
    </row>
    <row r="18114" spans="1:2" x14ac:dyDescent="0.25">
      <c r="A18114" s="62">
        <v>93141909</v>
      </c>
      <c r="B18114" s="63" t="s">
        <v>8224</v>
      </c>
    </row>
    <row r="18115" spans="1:2" x14ac:dyDescent="0.25">
      <c r="A18115" s="62">
        <v>93141910</v>
      </c>
      <c r="B18115" s="63" t="s">
        <v>13006</v>
      </c>
    </row>
    <row r="18116" spans="1:2" x14ac:dyDescent="0.25">
      <c r="A18116" s="62">
        <v>93142001</v>
      </c>
      <c r="B18116" s="63" t="s">
        <v>17312</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17033</v>
      </c>
    </row>
    <row r="18125" spans="1:2" x14ac:dyDescent="0.25">
      <c r="A18125" s="62">
        <v>93142101</v>
      </c>
      <c r="B18125" s="63" t="s">
        <v>11166</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9355</v>
      </c>
    </row>
    <row r="18133" spans="1:2" x14ac:dyDescent="0.25">
      <c r="A18133" s="62">
        <v>93151505</v>
      </c>
      <c r="B18133" s="63" t="s">
        <v>5730</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14346</v>
      </c>
    </row>
    <row r="18138" spans="1:2" x14ac:dyDescent="0.25">
      <c r="A18138" s="62">
        <v>93151510</v>
      </c>
      <c r="B18138" s="63" t="s">
        <v>2649</v>
      </c>
    </row>
    <row r="18139" spans="1:2" x14ac:dyDescent="0.25">
      <c r="A18139" s="62">
        <v>93151511</v>
      </c>
      <c r="B18139" s="63" t="s">
        <v>12014</v>
      </c>
    </row>
    <row r="18140" spans="1:2" x14ac:dyDescent="0.25">
      <c r="A18140" s="62">
        <v>93151512</v>
      </c>
      <c r="B18140" s="63" t="s">
        <v>9130</v>
      </c>
    </row>
    <row r="18141" spans="1:2" x14ac:dyDescent="0.25">
      <c r="A18141" s="62">
        <v>93151513</v>
      </c>
      <c r="B18141" s="63" t="s">
        <v>11068</v>
      </c>
    </row>
    <row r="18142" spans="1:2" x14ac:dyDescent="0.25">
      <c r="A18142" s="62">
        <v>93151514</v>
      </c>
      <c r="B18142" s="63" t="s">
        <v>9088</v>
      </c>
    </row>
    <row r="18143" spans="1:2" x14ac:dyDescent="0.25">
      <c r="A18143" s="62">
        <v>93151515</v>
      </c>
      <c r="B18143" s="63" t="s">
        <v>6449</v>
      </c>
    </row>
    <row r="18144" spans="1:2" x14ac:dyDescent="0.25">
      <c r="A18144" s="62">
        <v>93151601</v>
      </c>
      <c r="B18144" s="63" t="s">
        <v>9651</v>
      </c>
    </row>
    <row r="18145" spans="1:2" x14ac:dyDescent="0.25">
      <c r="A18145" s="62">
        <v>93151602</v>
      </c>
      <c r="B18145" s="63" t="s">
        <v>12869</v>
      </c>
    </row>
    <row r="18146" spans="1:2" x14ac:dyDescent="0.25">
      <c r="A18146" s="62">
        <v>93151603</v>
      </c>
      <c r="B18146" s="63" t="s">
        <v>6409</v>
      </c>
    </row>
    <row r="18147" spans="1:2" x14ac:dyDescent="0.25">
      <c r="A18147" s="62">
        <v>93151604</v>
      </c>
      <c r="B18147" s="63" t="s">
        <v>15559</v>
      </c>
    </row>
    <row r="18148" spans="1:2" x14ac:dyDescent="0.25">
      <c r="A18148" s="62">
        <v>93151605</v>
      </c>
      <c r="B18148" s="63" t="s">
        <v>6623</v>
      </c>
    </row>
    <row r="18149" spans="1:2" x14ac:dyDescent="0.25">
      <c r="A18149" s="62">
        <v>93151606</v>
      </c>
      <c r="B18149" s="63" t="s">
        <v>11314</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4412</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7901</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11240</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13682</v>
      </c>
    </row>
    <row r="18164" spans="1:2" x14ac:dyDescent="0.25">
      <c r="A18164" s="62">
        <v>93161604</v>
      </c>
      <c r="B18164" s="63" t="s">
        <v>11495</v>
      </c>
    </row>
    <row r="18165" spans="1:2" x14ac:dyDescent="0.25">
      <c r="A18165" s="62">
        <v>93161605</v>
      </c>
      <c r="B18165" s="63" t="s">
        <v>16599</v>
      </c>
    </row>
    <row r="18166" spans="1:2" x14ac:dyDescent="0.25">
      <c r="A18166" s="62">
        <v>93161606</v>
      </c>
      <c r="B18166" s="63" t="s">
        <v>7404</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3752</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15768</v>
      </c>
    </row>
    <row r="18178" spans="1:2" x14ac:dyDescent="0.25">
      <c r="A18178" s="62">
        <v>93161807</v>
      </c>
      <c r="B18178" s="63" t="s">
        <v>6043</v>
      </c>
    </row>
    <row r="18179" spans="1:2" x14ac:dyDescent="0.25">
      <c r="A18179" s="62">
        <v>93161808</v>
      </c>
      <c r="B18179" s="63" t="s">
        <v>16249</v>
      </c>
    </row>
    <row r="18180" spans="1:2" x14ac:dyDescent="0.25">
      <c r="A18180" s="62">
        <v>93171501</v>
      </c>
      <c r="B18180" s="63" t="s">
        <v>6960</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17368</v>
      </c>
    </row>
    <row r="18187" spans="1:2" x14ac:dyDescent="0.25">
      <c r="A18187" s="62">
        <v>93171604</v>
      </c>
      <c r="B18187" s="63" t="s">
        <v>9092</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10546</v>
      </c>
    </row>
    <row r="18195" spans="1:2" x14ac:dyDescent="0.25">
      <c r="A18195" s="62">
        <v>94101502</v>
      </c>
      <c r="B18195" s="63" t="s">
        <v>14050</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11119</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17918</v>
      </c>
    </row>
    <row r="18210" spans="1:2" x14ac:dyDescent="0.25">
      <c r="A18210" s="62">
        <v>94101702</v>
      </c>
      <c r="B18210" s="63" t="s">
        <v>10757</v>
      </c>
    </row>
    <row r="18211" spans="1:2" x14ac:dyDescent="0.25">
      <c r="A18211" s="62">
        <v>94101703</v>
      </c>
      <c r="B18211" s="63" t="s">
        <v>5646</v>
      </c>
    </row>
    <row r="18212" spans="1:2" x14ac:dyDescent="0.25">
      <c r="A18212" s="62">
        <v>94101704</v>
      </c>
      <c r="B18212" s="63" t="s">
        <v>13726</v>
      </c>
    </row>
    <row r="18213" spans="1:2" x14ac:dyDescent="0.25">
      <c r="A18213" s="62">
        <v>94101705</v>
      </c>
      <c r="B18213" s="63" t="s">
        <v>17728</v>
      </c>
    </row>
    <row r="18214" spans="1:2" x14ac:dyDescent="0.25">
      <c r="A18214" s="62">
        <v>94101801</v>
      </c>
      <c r="B18214" s="63" t="s">
        <v>10242</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13522</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11449</v>
      </c>
    </row>
    <row r="18229" spans="1:2" x14ac:dyDescent="0.25">
      <c r="A18229" s="62">
        <v>94111802</v>
      </c>
      <c r="B18229" s="63" t="s">
        <v>2538</v>
      </c>
    </row>
    <row r="18230" spans="1:2" x14ac:dyDescent="0.25">
      <c r="A18230" s="62">
        <v>94111803</v>
      </c>
      <c r="B18230" s="63" t="s">
        <v>13470</v>
      </c>
    </row>
    <row r="18231" spans="1:2" x14ac:dyDescent="0.25">
      <c r="A18231" s="62">
        <v>94111804</v>
      </c>
      <c r="B18231" s="63" t="s">
        <v>7542</v>
      </c>
    </row>
    <row r="18232" spans="1:2" x14ac:dyDescent="0.25">
      <c r="A18232" s="62">
        <v>94111901</v>
      </c>
      <c r="B18232" s="63" t="s">
        <v>11710</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4895</v>
      </c>
    </row>
    <row r="18237" spans="1:2" x14ac:dyDescent="0.25">
      <c r="A18237" s="62">
        <v>94112003</v>
      </c>
      <c r="B18237" s="63" t="s">
        <v>15948</v>
      </c>
    </row>
    <row r="18238" spans="1:2" x14ac:dyDescent="0.25">
      <c r="A18238" s="62">
        <v>94112004</v>
      </c>
      <c r="B18238" s="63" t="s">
        <v>12930</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16728</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4438</v>
      </c>
    </row>
    <row r="18249" spans="1:2" x14ac:dyDescent="0.25">
      <c r="A18249" s="62">
        <v>94121510</v>
      </c>
      <c r="B18249" s="63" t="s">
        <v>16210</v>
      </c>
    </row>
    <row r="18250" spans="1:2" x14ac:dyDescent="0.25">
      <c r="A18250" s="62">
        <v>94121511</v>
      </c>
      <c r="B18250" s="63" t="s">
        <v>8384</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13475</v>
      </c>
    </row>
    <row r="18257" spans="1:2" x14ac:dyDescent="0.25">
      <c r="A18257" s="62">
        <v>94121604</v>
      </c>
      <c r="B18257" s="63" t="s">
        <v>18038</v>
      </c>
    </row>
    <row r="18258" spans="1:2" x14ac:dyDescent="0.25">
      <c r="A18258" s="62">
        <v>94121605</v>
      </c>
      <c r="B18258" s="63" t="s">
        <v>8139</v>
      </c>
    </row>
    <row r="18259" spans="1:2" x14ac:dyDescent="0.25">
      <c r="A18259" s="62">
        <v>94121606</v>
      </c>
      <c r="B18259" s="63" t="s">
        <v>14007</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16443</v>
      </c>
    </row>
    <row r="18265" spans="1:2" x14ac:dyDescent="0.25">
      <c r="A18265" s="62">
        <v>94121801</v>
      </c>
      <c r="B18265" s="63" t="s">
        <v>8368</v>
      </c>
    </row>
    <row r="18266" spans="1:2" x14ac:dyDescent="0.25">
      <c r="A18266" s="62">
        <v>94121802</v>
      </c>
      <c r="B18266" s="63" t="s">
        <v>13486</v>
      </c>
    </row>
    <row r="18267" spans="1:2" x14ac:dyDescent="0.25">
      <c r="A18267" s="62">
        <v>94121803</v>
      </c>
      <c r="B18267" s="63" t="s">
        <v>7653</v>
      </c>
    </row>
    <row r="18268" spans="1:2" x14ac:dyDescent="0.25">
      <c r="A18268" s="62">
        <v>94121804</v>
      </c>
      <c r="B18268" s="63" t="s">
        <v>11402</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16911</v>
      </c>
    </row>
    <row r="18273" spans="1:2" x14ac:dyDescent="0.25">
      <c r="A18273" s="62">
        <v>94131504</v>
      </c>
      <c r="B18273" s="63" t="s">
        <v>13221</v>
      </c>
    </row>
    <row r="18274" spans="1:2" x14ac:dyDescent="0.25">
      <c r="A18274" s="62">
        <v>94131601</v>
      </c>
      <c r="B18274" s="63" t="s">
        <v>2537</v>
      </c>
    </row>
    <row r="18275" spans="1:2" x14ac:dyDescent="0.25">
      <c r="A18275" s="62">
        <v>94131602</v>
      </c>
      <c r="B18275" s="63" t="s">
        <v>14620</v>
      </c>
    </row>
    <row r="18276" spans="1:2" x14ac:dyDescent="0.25">
      <c r="A18276" s="62">
        <v>94131603</v>
      </c>
      <c r="B18276" s="63" t="s">
        <v>6259</v>
      </c>
    </row>
    <row r="18277" spans="1:2" x14ac:dyDescent="0.25">
      <c r="A18277" s="62">
        <v>94131604</v>
      </c>
      <c r="B18277" s="63" t="s">
        <v>12497</v>
      </c>
    </row>
    <row r="18278" spans="1:2" x14ac:dyDescent="0.25">
      <c r="A18278" s="62">
        <v>94131605</v>
      </c>
      <c r="B18278" s="63" t="s">
        <v>13279</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5128</v>
      </c>
    </row>
    <row r="18285" spans="1:2" x14ac:dyDescent="0.25">
      <c r="A18285" s="62">
        <v>94131704</v>
      </c>
      <c r="B18285" s="63" t="s">
        <v>10571</v>
      </c>
    </row>
    <row r="18286" spans="1:2" x14ac:dyDescent="0.25">
      <c r="A18286" s="62">
        <v>94131801</v>
      </c>
      <c r="B18286" s="63" t="s">
        <v>10133</v>
      </c>
    </row>
    <row r="18287" spans="1:2" x14ac:dyDescent="0.25">
      <c r="A18287" s="62">
        <v>94131802</v>
      </c>
      <c r="B18287" s="63" t="s">
        <v>6560</v>
      </c>
    </row>
    <row r="18288" spans="1:2" x14ac:dyDescent="0.25">
      <c r="A18288" s="62">
        <v>94131803</v>
      </c>
      <c r="B18288" s="63" t="s">
        <v>13303</v>
      </c>
    </row>
    <row r="18289" spans="1:2" x14ac:dyDescent="0.25">
      <c r="A18289" s="62">
        <v>94131804</v>
      </c>
      <c r="B18289" s="63" t="s">
        <v>8656</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7583</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11723</v>
      </c>
      <c r="D1" s="64" t="s">
        <v>14378</v>
      </c>
      <c r="E1" s="64" t="s">
        <v>10961</v>
      </c>
      <c r="F1" s="64" t="s">
        <v>11094</v>
      </c>
    </row>
    <row r="2" spans="1:10" ht="11.25" customHeight="1" x14ac:dyDescent="0.2">
      <c r="A2" s="66"/>
      <c r="B2" s="66"/>
      <c r="C2" s="66"/>
      <c r="D2" s="66"/>
      <c r="E2" s="66"/>
      <c r="F2" s="66"/>
    </row>
    <row r="3" spans="1:10" ht="11.25" customHeight="1" x14ac:dyDescent="0.2">
      <c r="A3" s="106" t="s">
        <v>14828</v>
      </c>
      <c r="B3" s="67" t="s">
        <v>8528</v>
      </c>
      <c r="C3" s="76"/>
      <c r="D3" s="106" t="s">
        <v>9385</v>
      </c>
      <c r="E3" s="67" t="s">
        <v>13093</v>
      </c>
      <c r="F3" s="66"/>
    </row>
    <row r="4" spans="1:10" ht="11.25" customHeight="1" x14ac:dyDescent="0.2">
      <c r="A4" s="107"/>
      <c r="B4" s="67" t="s">
        <v>1786</v>
      </c>
      <c r="C4" s="65" t="str">
        <f>IF(C3="","",IF(AND(MONTH(C3)&gt;=1,MONTH(C3)&lt;=3),1,IF(AND(MONTH(C3)&gt;=4,MONTH(C3)&lt;=6),2,IF(AND(MONTH(C3)&gt;=7,MONTH(C3)&lt;=9),3,4))))</f>
        <v/>
      </c>
      <c r="D4" s="107"/>
      <c r="E4" s="67" t="s">
        <v>2417</v>
      </c>
      <c r="F4" s="66"/>
    </row>
    <row r="5" spans="1:10" ht="11.25" customHeight="1" x14ac:dyDescent="0.2">
      <c r="A5" s="107"/>
      <c r="B5" s="67" t="s">
        <v>12942</v>
      </c>
      <c r="C5" s="76"/>
      <c r="D5" s="107"/>
      <c r="E5" s="67" t="s">
        <v>3073</v>
      </c>
      <c r="F5" s="66"/>
    </row>
    <row r="6" spans="1:10" ht="11.25" customHeight="1" x14ac:dyDescent="0.2">
      <c r="A6" s="107"/>
      <c r="B6" s="67" t="s">
        <v>1786</v>
      </c>
      <c r="C6" s="65" t="str">
        <f>IF(C5="","",IF(AND(MONTH(C5)&gt;=1,MONTH(C5)&lt;=3),1,IF(AND(MONTH(C5)&gt;=4,MONTH(C5)&lt;=6),2,IF(AND(MONTH(C5)&gt;=7,MONTH(C5)&lt;=9),3,4))))</f>
        <v/>
      </c>
      <c r="D6" s="107"/>
      <c r="E6" s="67" t="s">
        <v>13192</v>
      </c>
      <c r="F6" s="66"/>
    </row>
    <row r="8" spans="1:10" ht="11.25" customHeight="1" x14ac:dyDescent="0.2">
      <c r="A8" s="72" t="s">
        <v>15735</v>
      </c>
      <c r="B8" s="72" t="s">
        <v>16146</v>
      </c>
      <c r="C8" s="72" t="s">
        <v>15641</v>
      </c>
      <c r="D8" s="72" t="s">
        <v>15251</v>
      </c>
      <c r="E8" s="72" t="s">
        <v>6932</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6"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3315"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3314"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3313"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Adonis Arias</cp:lastModifiedBy>
  <cp:lastPrinted>2017-01-03T20:52:28Z</cp:lastPrinted>
  <dcterms:created xsi:type="dcterms:W3CDTF">2014-09-22T13:14:27Z</dcterms:created>
  <dcterms:modified xsi:type="dcterms:W3CDTF">2017-01-17T14:19:56Z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