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bibian.cuevas\Desktop\Emely\Portal corrección\"/>
    </mc:Choice>
  </mc:AlternateContent>
  <bookViews>
    <workbookView xWindow="32760" yWindow="32760" windowWidth="25605" windowHeight="12675"/>
  </bookViews>
  <sheets>
    <sheet name="Abril - Junio" sheetId="4" r:id="rId1"/>
    <sheet name="DATOS " sheetId="2" state="hidden" r:id="rId2"/>
  </sheets>
  <definedNames>
    <definedName name="_xlnm.Print_Area" localSheetId="0">'Abril - Junio'!$B$1:$P$105</definedName>
  </definedNames>
  <calcPr calcId="152511"/>
</workbook>
</file>

<file path=xl/calcChain.xml><?xml version="1.0" encoding="utf-8"?>
<calcChain xmlns="http://schemas.openxmlformats.org/spreadsheetml/2006/main">
  <c r="N67" i="4" l="1"/>
  <c r="N66" i="4"/>
  <c r="N63" i="4"/>
  <c r="N62" i="4"/>
  <c r="K62" i="4"/>
  <c r="L62" i="4" s="1"/>
  <c r="M62" i="4" l="1"/>
  <c r="N88" i="4"/>
  <c r="K18" i="4" l="1"/>
  <c r="M18" i="4"/>
  <c r="N18" i="4" s="1"/>
  <c r="N17" i="4"/>
  <c r="N20" i="4"/>
  <c r="N21" i="4"/>
  <c r="N42" i="4"/>
  <c r="N43" i="4"/>
  <c r="N41" i="4"/>
  <c r="N37" i="4"/>
  <c r="N38" i="4"/>
  <c r="N39" i="4"/>
  <c r="N40" i="4"/>
  <c r="N44" i="4"/>
  <c r="N45" i="4"/>
  <c r="K38" i="4"/>
  <c r="K39" i="4"/>
  <c r="K40" i="4"/>
  <c r="K41" i="4"/>
  <c r="K42" i="4"/>
  <c r="K43" i="4"/>
  <c r="K44" i="4"/>
  <c r="K37" i="4"/>
  <c r="M100" i="4" l="1"/>
  <c r="N103" i="4" l="1"/>
  <c r="M103" i="4"/>
  <c r="K103" i="4"/>
  <c r="L103" i="4" s="1"/>
  <c r="K102" i="4"/>
  <c r="L102" i="4" s="1"/>
  <c r="N101" i="4"/>
  <c r="M101" i="4"/>
  <c r="K101" i="4"/>
  <c r="L101" i="4" s="1"/>
  <c r="N100" i="4"/>
  <c r="K100" i="4"/>
  <c r="L99" i="4"/>
  <c r="K99" i="4"/>
  <c r="M99" i="4" s="1"/>
  <c r="N99" i="4" s="1"/>
  <c r="N98" i="4"/>
  <c r="K98" i="4"/>
  <c r="L98" i="4" s="1"/>
  <c r="K97" i="4"/>
  <c r="N97" i="4" s="1"/>
  <c r="K96" i="4"/>
  <c r="M96" i="4" s="1"/>
  <c r="N96" i="4" s="1"/>
  <c r="K95" i="4"/>
  <c r="M95" i="4" s="1"/>
  <c r="N95" i="4" s="1"/>
  <c r="K90" i="4"/>
  <c r="M90" i="4" s="1"/>
  <c r="N90" i="4" s="1"/>
  <c r="K89" i="4"/>
  <c r="M89" i="4" s="1"/>
  <c r="N89" i="4" s="1"/>
  <c r="K88" i="4"/>
  <c r="M88" i="4" s="1"/>
  <c r="K79" i="4"/>
  <c r="M79" i="4" s="1"/>
  <c r="N79" i="4" s="1"/>
  <c r="K78" i="4"/>
  <c r="M78" i="4" s="1"/>
  <c r="N78" i="4" s="1"/>
  <c r="K77" i="4"/>
  <c r="M77" i="4" s="1"/>
  <c r="N77" i="4" s="1"/>
  <c r="K76" i="4"/>
  <c r="M76" i="4" s="1"/>
  <c r="N76" i="4" s="1"/>
  <c r="K67" i="4"/>
  <c r="M67" i="4" s="1"/>
  <c r="K66" i="4"/>
  <c r="M66" i="4" s="1"/>
  <c r="K65" i="4"/>
  <c r="M65" i="4" s="1"/>
  <c r="N65" i="4" s="1"/>
  <c r="K64" i="4"/>
  <c r="M64" i="4" s="1"/>
  <c r="N64" i="4" s="1"/>
  <c r="K63" i="4"/>
  <c r="M63" i="4" s="1"/>
  <c r="K53" i="4"/>
  <c r="M53" i="4" s="1"/>
  <c r="K52" i="4"/>
  <c r="M52" i="4" s="1"/>
  <c r="K51" i="4"/>
  <c r="M51" i="4" s="1"/>
  <c r="J51" i="4"/>
  <c r="I51" i="4"/>
  <c r="M46" i="4"/>
  <c r="N46" i="4" s="1"/>
  <c r="K46" i="4"/>
  <c r="L46" i="4" s="1"/>
  <c r="K45" i="4"/>
  <c r="M45" i="4" s="1"/>
  <c r="M44" i="4"/>
  <c r="M43" i="4"/>
  <c r="M42" i="4"/>
  <c r="L42" i="4"/>
  <c r="M41" i="4"/>
  <c r="L41" i="4"/>
  <c r="L40" i="4"/>
  <c r="M39" i="4"/>
  <c r="M38" i="4"/>
  <c r="M37" i="4"/>
  <c r="L37" i="4"/>
  <c r="L32" i="4"/>
  <c r="K32" i="4"/>
  <c r="M32" i="4" s="1"/>
  <c r="N32" i="4" s="1"/>
  <c r="K31" i="4"/>
  <c r="M31" i="4" s="1"/>
  <c r="N31" i="4" s="1"/>
  <c r="L30" i="4"/>
  <c r="K30" i="4"/>
  <c r="M30" i="4" s="1"/>
  <c r="N30" i="4" s="1"/>
  <c r="L29" i="4"/>
  <c r="K29" i="4"/>
  <c r="M29" i="4" s="1"/>
  <c r="N29" i="4" s="1"/>
  <c r="K21" i="4"/>
  <c r="M21" i="4" s="1"/>
  <c r="K20" i="4"/>
  <c r="M20" i="4" s="1"/>
  <c r="K19" i="4"/>
  <c r="M19" i="4" s="1"/>
  <c r="N19" i="4" s="1"/>
  <c r="K17" i="4"/>
  <c r="M17" i="4" s="1"/>
  <c r="K16" i="4"/>
  <c r="M16" i="4" s="1"/>
  <c r="N16" i="4" s="1"/>
  <c r="S9" i="2"/>
  <c r="O9" i="2"/>
  <c r="K9" i="2"/>
  <c r="G9" i="2"/>
  <c r="U9" i="2"/>
  <c r="F2" i="2"/>
  <c r="S6" i="2"/>
  <c r="O6" i="2"/>
  <c r="K6" i="2"/>
  <c r="G6" i="2"/>
  <c r="U6" i="2"/>
  <c r="L21" i="4" l="1"/>
  <c r="L20" i="4"/>
  <c r="L19" i="4"/>
  <c r="L17" i="4"/>
  <c r="L16" i="4"/>
  <c r="L31" i="4"/>
  <c r="L39" i="4"/>
  <c r="L44" i="4"/>
  <c r="L43" i="4"/>
  <c r="M40" i="4"/>
  <c r="L38" i="4"/>
  <c r="M102" i="4"/>
  <c r="N102" i="4" s="1"/>
  <c r="L45" i="4"/>
  <c r="L51" i="4"/>
  <c r="N51" i="4" s="1"/>
  <c r="L52" i="4"/>
  <c r="N52" i="4" s="1"/>
  <c r="L53" i="4"/>
  <c r="N53" i="4" s="1"/>
  <c r="L63" i="4"/>
  <c r="L64" i="4"/>
  <c r="L65" i="4"/>
  <c r="L66" i="4"/>
  <c r="L67" i="4"/>
  <c r="L76" i="4"/>
  <c r="L77" i="4"/>
  <c r="L78" i="4"/>
  <c r="L79" i="4"/>
  <c r="L88" i="4"/>
  <c r="L89" i="4"/>
  <c r="L90" i="4"/>
  <c r="L95" i="4"/>
  <c r="L96" i="4"/>
  <c r="L97" i="4"/>
</calcChain>
</file>

<file path=xl/sharedStrings.xml><?xml version="1.0" encoding="utf-8"?>
<sst xmlns="http://schemas.openxmlformats.org/spreadsheetml/2006/main" count="408" uniqueCount="235">
  <si>
    <t>Indicador (es)</t>
  </si>
  <si>
    <t>Fórmula
 Indicador</t>
  </si>
  <si>
    <r>
      <t xml:space="preserve">Meta
</t>
    </r>
    <r>
      <rPr>
        <b/>
        <sz val="8"/>
        <color indexed="8"/>
        <rFont val="Arial"/>
        <family val="2"/>
      </rPr>
      <t>(Trimestre)</t>
    </r>
  </si>
  <si>
    <t xml:space="preserve">Ejecutado </t>
  </si>
  <si>
    <r>
      <t xml:space="preserve">Total
</t>
    </r>
    <r>
      <rPr>
        <b/>
        <sz val="8"/>
        <color indexed="8"/>
        <rFont val="Arial"/>
        <family val="2"/>
      </rPr>
      <t>(Trimestre)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</si>
  <si>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</si>
  <si>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</si>
  <si>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</si>
  <si>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</si>
  <si>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</si>
  <si>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</si>
  <si>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</si>
  <si>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</si>
  <si>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</si>
  <si>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</si>
  <si>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</si>
  <si>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</si>
  <si>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Insumos</t>
  </si>
  <si>
    <t>Políticas elaboradas/revisadas/aprobadas</t>
  </si>
  <si>
    <t>TOTAL</t>
  </si>
  <si>
    <t xml:space="preserve">Total política identificadas </t>
  </si>
  <si>
    <t>TOTAL
2011</t>
  </si>
  <si>
    <t xml:space="preserve">Alerta </t>
  </si>
  <si>
    <t>Cantidad de objetivos u metas definidos</t>
  </si>
  <si>
    <t xml:space="preserve">Total Objetivos identificados </t>
  </si>
  <si>
    <t>Medio de 
Verificación</t>
  </si>
  <si>
    <t>Unidad de 
Medida</t>
  </si>
  <si>
    <t>%</t>
  </si>
  <si>
    <t>Diferencia</t>
  </si>
  <si>
    <t>Observaciones</t>
  </si>
  <si>
    <t>Cumplimiento 
(Trimestre)</t>
  </si>
  <si>
    <t>Rojo</t>
  </si>
  <si>
    <t>Amarillo</t>
  </si>
  <si>
    <t>Verde</t>
  </si>
  <si>
    <t xml:space="preserve">Resultado Esperado </t>
  </si>
  <si>
    <t>Eje Estratégico 1:1 Aumento de la implementación del marco normativo TIC y Gobierno Electrónico en los organismos del Estado.</t>
  </si>
  <si>
    <t xml:space="preserve">Directriz Estratégica 1:1.1: Promover la inclusión de los estándares de Tecnologías de Información y Comunicación en todos los procesos gubernamentales y de servicios a los ciudadanos.   </t>
  </si>
  <si>
    <t>Objetivo Estrategico 1: Incrementar el impacto de las TIC en el Estado Dominicano via la implementación del marco normativo en 17 nuevos organismos gubernamentales.</t>
  </si>
  <si>
    <t>Tareas/Actividades</t>
  </si>
  <si>
    <t>Eje Estratégico 2:1 Asistir y prestar servicios a las instituciones gubernamentales autónomas y descentralizadas, así como identificar oportunidades de implantación de las TIC con miras a ofrecer un servicio más eficiente y transparente al ciudadano.</t>
  </si>
  <si>
    <t>Directriz  Estratégica 2:1.1: Promover la adopción y uso de las TIC en las entidades públicas, particularmente para su mejor relación con los ciudadanos.  Propiciar iniciativas inter-gubernamentales para ofrecer servicios transaccionales y dinámicos a través de internet.</t>
  </si>
  <si>
    <t>Objetivo Estrategico 1: Colaborar en la implantación de las TIC en las instituciones gubernamentales centralizadas, descentralizadas y autónomas, resultando en el aumento del Índice de uso TIC e Implementación de Gobierno Electrónico (ITICGE).</t>
  </si>
  <si>
    <t xml:space="preserve">Tareas/Actividades </t>
  </si>
  <si>
    <t xml:space="preserve">Objetivo Estrategico 2: Lograr los Servicios en línea, y la interoperabilidad entre los Organismos del Estado dominicano. </t>
  </si>
  <si>
    <t>Objetivo Estrategico 5: Colaborar con la demás instituciones del Estado para impulsar la Educación para PYMES y emprendedores en el uso de las TIC,</t>
  </si>
  <si>
    <t>Eje Estratégico 3:1 Colaboradores como impulsores de la OPTIC y sus servicios al Estado y a los ciudadanos</t>
  </si>
  <si>
    <t xml:space="preserve">Directriz Estratégica 3:1.1: Fomentar y mantener una cultura de orientación al logro y enfoque en la calidad del desempeño en la OPTIC, adoptando y adaptando mejores prácticas en el sector.   </t>
  </si>
  <si>
    <t>Objetivo Estrategico 1: Diagnosticar necesidades de capacitación y fortalecimiento de habilidades.</t>
  </si>
  <si>
    <t xml:space="preserve">Directriz Estratégica 4:1.1: Colaborar para optimizar los servicios de atención ciudadana, mejorando la interacción entre los ciudadanos y el Estado a través del uso eficiente de las TIC. </t>
  </si>
  <si>
    <t>Objetivo Estrategico 1: Gestionar la inclusión continua de nuevas instituciones y servicios para la atención ciudadana, presencial, telefónica y web.</t>
  </si>
  <si>
    <t>Eje Estratégico 4:2 Impulsar el acceso de la ciudadanía a las TIC para generar, difundir y usar la información produciendo conocimiento</t>
  </si>
  <si>
    <t>Directriz Estratégica 4:2.1: Identificar y Capitalizar Recursos para Difundir al Información y Producir Conocimiento.</t>
  </si>
  <si>
    <t>Objetivo Estrategico 1: Promover proyectos apoyados por programas sociales.</t>
  </si>
  <si>
    <t>Abril</t>
  </si>
  <si>
    <t xml:space="preserve">Mayo </t>
  </si>
  <si>
    <t>Junio</t>
  </si>
  <si>
    <t xml:space="preserve">Unidad de 
Medida/ cantidad </t>
  </si>
  <si>
    <t>Linea Estrategica I</t>
  </si>
  <si>
    <t>Linea Estrategica II</t>
  </si>
  <si>
    <t>Linea Estrategica III</t>
  </si>
  <si>
    <t>Linea Estrategica IV</t>
  </si>
  <si>
    <r>
      <rPr>
        <b/>
        <sz val="10"/>
        <color indexed="8"/>
        <rFont val="Arial"/>
        <family val="2"/>
      </rPr>
      <t>Meta</t>
    </r>
    <r>
      <rPr>
        <b/>
        <sz val="11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(Trimestre)</t>
    </r>
  </si>
  <si>
    <r>
      <rPr>
        <b/>
        <sz val="10"/>
        <color indexed="8"/>
        <rFont val="Arial"/>
        <family val="2"/>
      </rPr>
      <t>Total</t>
    </r>
    <r>
      <rPr>
        <b/>
        <sz val="11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(Trimestre)</t>
    </r>
  </si>
  <si>
    <t>Eje Estratégico 4:1 Servicios públicos del Estado accesibles a todos los ciudadanos con eficiencia y transparencia, promoviendo los servicios en línea.</t>
  </si>
  <si>
    <t>Plataforma lista y operando</t>
  </si>
  <si>
    <t>Porcentaje de procesos implementados/ Total de procesos por implementar</t>
  </si>
  <si>
    <t>Cantidad de instituciones con firmas digitales</t>
  </si>
  <si>
    <t>Num</t>
  </si>
  <si>
    <t>Registro de capacitaciones realizadas</t>
  </si>
  <si>
    <t>Cantidad de talleres impartidos/Total de talleres programados*100</t>
  </si>
  <si>
    <t>Porcentaje de avance en la creación del voluntariado</t>
  </si>
  <si>
    <t xml:space="preserve">                         Matriz Comportamiento Indicadores por Area Plan Operativo</t>
  </si>
  <si>
    <t xml:space="preserve">                                                                                         Fecha de aprobacion: 09/05/2015</t>
  </si>
  <si>
    <r>
      <t xml:space="preserve">                                                                                   PD-FO-007 </t>
    </r>
    <r>
      <rPr>
        <sz val="11"/>
        <color indexed="8"/>
        <rFont val="Calibri"/>
        <family val="2"/>
      </rPr>
      <t xml:space="preserve"> </t>
    </r>
    <r>
      <rPr>
        <sz val="8.25"/>
        <color indexed="8"/>
        <rFont val="Calibri"/>
        <family val="2"/>
      </rPr>
      <t>̶</t>
    </r>
    <r>
      <rPr>
        <sz val="11"/>
        <color indexed="8"/>
        <rFont val="Calibri"/>
        <family val="2"/>
      </rPr>
      <t xml:space="preserve">  Version: 02</t>
    </r>
  </si>
  <si>
    <t>1) Certificación de 22 Organismos Nuevos</t>
  </si>
  <si>
    <t>Porcentaje de Avance en la Certificación de los Nuevos Organismos</t>
  </si>
  <si>
    <t>2) Recertificación de 30 Organismos</t>
  </si>
  <si>
    <t>3) Actualización de Normas NORTIC E1 y A5</t>
  </si>
  <si>
    <t xml:space="preserve">4) Emisión de 30 nuevas  Certificaciones en organismos </t>
  </si>
  <si>
    <t>6) Elaboracion del anteproyecto para la Normativa E-Waste</t>
  </si>
  <si>
    <t>Porcentaje de Avance en la recertificación de organismos</t>
  </si>
  <si>
    <t xml:space="preserve">Porcentaje de avance en las actividades de elaboración de las normas. </t>
  </si>
  <si>
    <t>Porcentaje de avance en la elaboración del anteproyecto</t>
  </si>
  <si>
    <t xml:space="preserve">Certificados Emitidos </t>
  </si>
  <si>
    <t xml:space="preserve">Normativas Actualizadas </t>
  </si>
  <si>
    <t>Anteproyecto aprobado</t>
  </si>
  <si>
    <t>Porcentaje de avance en la certificacion de 22 Organismos Nuevos.</t>
  </si>
  <si>
    <t>Porcentaje de avance en la recertificación de 30 Organismos</t>
  </si>
  <si>
    <t>Porcentaje de avance en la elaboración del anteproyecto.</t>
  </si>
  <si>
    <t>7) Medición de las instituciones del Estado Dominicano en TIC y Gobierno Electrónico</t>
  </si>
  <si>
    <t>Cantidad de instituciones medidas mediante el iTICge</t>
  </si>
  <si>
    <t>Sistema de Índice de Uso TIC e Implementación de Gobierno Electrónico (SISTICGE)</t>
  </si>
  <si>
    <t>8) Análisis e investigaciones de mediciones internacionales (Índice 2018 e-GOB Naciones Unidas, Measure the Information Society de la UIT, Doing Business del Banco Mundial, The Global Information Technology Report del Foro Económico Mundial)</t>
  </si>
  <si>
    <t>Cantidad de investigaciones realizadas por año</t>
  </si>
  <si>
    <t>Portal de Dominicana.gob.do</t>
  </si>
  <si>
    <t>9) Asesoría y acompañamiento a instituciones en materia de Gobierno Electrónico</t>
  </si>
  <si>
    <t xml:space="preserve"> Reporte de asesorías impartidas</t>
  </si>
  <si>
    <t>10)Estudio de penetración de las TICs a partir de la implementación de República Digital</t>
  </si>
  <si>
    <t>Cantidad de investigaciones por año</t>
  </si>
  <si>
    <t>Cantidad de estudios realizados</t>
  </si>
  <si>
    <t>Total de Instituciones con asesorias y acompañamientos/Total Instituciones identificadas*100</t>
  </si>
  <si>
    <t>Cantidad de estudio de pentración realizado</t>
  </si>
  <si>
    <t>21) Realización y adecuación de contratos y convenios de OPTIC</t>
  </si>
  <si>
    <t>Porcentaje de contratos y convenios tramitados</t>
  </si>
  <si>
    <t>22) Emisión opinión sobre documentos legales: Leyes, Reglamentos, Normativas</t>
  </si>
  <si>
    <t>Porcentaje de documentos de opinión emitidos</t>
  </si>
  <si>
    <t>Total de Contratos y Convenios tramitados/Total de Contratos y Convenios recibidos*100</t>
  </si>
  <si>
    <t>Total de opiniones trabajadas/Total de opiniones recibidas*100</t>
  </si>
  <si>
    <t>12) Implementación de los servicios públicos en línea</t>
  </si>
  <si>
    <t xml:space="preserve">13) Implementación y puesta en marcha del portal de Servicios Públicos en Línea </t>
  </si>
  <si>
    <t>14) Implementación de Firma Digital</t>
  </si>
  <si>
    <t>15) Desarrollar e integrar la Plataforma de identidad única</t>
  </si>
  <si>
    <t>16) Plataforma de interoperabilidad</t>
  </si>
  <si>
    <t xml:space="preserve">17) Puesta en marcha e implementación de servicios del Data Center del Estado Dominicano </t>
  </si>
  <si>
    <t xml:space="preserve">18) Optimización de la  Infraestructura Tecnológica </t>
  </si>
  <si>
    <t>Cantidad de los servicios públicos en línea</t>
  </si>
  <si>
    <t xml:space="preserve">Porcentaje de avance en la implementación y puesta en marcha del portal de Servicios Públicos en Línea </t>
  </si>
  <si>
    <t>Cantidad de instituciones con implementación de firma digital</t>
  </si>
  <si>
    <t>Porcentaje de avance en el desarrollo e integración de la plataforma</t>
  </si>
  <si>
    <t>Porcentaje de avance en la plataforma de interoperabilidad</t>
  </si>
  <si>
    <t>Cantidad de instituciones con servicios en el Data Center</t>
  </si>
  <si>
    <t>Porcentaje de avance en la operación del Data Center</t>
  </si>
  <si>
    <t>Porcentaje de aplicaciones y equipos actualizados y/o instalados</t>
  </si>
  <si>
    <t>Servicios puestos en operación</t>
  </si>
  <si>
    <t>Portal en funcionamiento</t>
  </si>
  <si>
    <t>Reporte de Instituciones con firma digital</t>
  </si>
  <si>
    <t>Data Center en operación</t>
  </si>
  <si>
    <t>Reporte de las instituciones con servicios en el Data Center</t>
  </si>
  <si>
    <t>Informes de opinión aprobados</t>
  </si>
  <si>
    <t>Contratos y Convenios tramitados</t>
  </si>
  <si>
    <t>A) Actas de compras.
B) Reporte de TI de instalación de equipos y Softwares</t>
  </si>
  <si>
    <t>Cantidad de Servicios Públicos en línea implementados</t>
  </si>
  <si>
    <t>Total de actividades desarrolladas/Total de actividades listadas*100</t>
  </si>
  <si>
    <t xml:space="preserve">Numero de instituciones con servicios en el Data Center </t>
  </si>
  <si>
    <t xml:space="preserve">24) Elaboración e implementación del plan de capacitación de la OPTIC </t>
  </si>
  <si>
    <t>Cantidad de Planes de Capacitaciones elaborados</t>
  </si>
  <si>
    <t>Cantidad de Capacitaciones impartidas a los empleados OPTIC</t>
  </si>
  <si>
    <t>Plan de Capacitación aprobado</t>
  </si>
  <si>
    <t>26) Tramitación y obtención de Nombramientos, Cambios de Designación, Reajustes de Sueldo y Traslados de Empleados.</t>
  </si>
  <si>
    <t>Relación de empleados por tipo movimiento</t>
  </si>
  <si>
    <t>Nombramientos</t>
  </si>
  <si>
    <t>27) Reorganización de archivos y  expedientes de empleados activos.</t>
  </si>
  <si>
    <t>28) Reclutamiento y Selección de personal de la OPTIC.</t>
  </si>
  <si>
    <t>Porcentaje de expedientes organizados</t>
  </si>
  <si>
    <t>Expedientes de empleados</t>
  </si>
  <si>
    <t>Registro de elegible</t>
  </si>
  <si>
    <t>Total de expedientes organizados/Total de expedientes existentes*100</t>
  </si>
  <si>
    <t xml:space="preserve">30) Gestionar la inclusión continua de nuevas instituciones y servicios para la atención  ciudadana, presencial, telefónica y web. </t>
  </si>
  <si>
    <t>Porcentaje de servicios incorporados vía Web</t>
  </si>
  <si>
    <t>Cantidad de instituciones incorporadas vía Telefónica</t>
  </si>
  <si>
    <t>Cantidad de instituciones incorporadas vía Presencial</t>
  </si>
  <si>
    <t>Correos electrónicos con intercambios de informaciones a las instituciones del Estado</t>
  </si>
  <si>
    <t>Convenios, Formularios de validación</t>
  </si>
  <si>
    <t>Total de correos respondidos/Total de correos recibidos*100</t>
  </si>
  <si>
    <t>Numero de Instituciones incorporadas al Call Center</t>
  </si>
  <si>
    <t>Numero de Instituciones incorporadas vía Presencial</t>
  </si>
  <si>
    <t>31) Aumentar la capacidad del Call Center, incrementando la disponibilidad de respuesta  y garantizando los niveles de servicio.</t>
  </si>
  <si>
    <t xml:space="preserve">Porcentaje de servicios incorporados </t>
  </si>
  <si>
    <t>A) Monitoreo de calidad. B) Encuestas de satisfacción al ciudadano.</t>
  </si>
  <si>
    <t>Total de servicios incorporados/Total de servicios evaluados*100</t>
  </si>
  <si>
    <t>34) Creación voluntariado de la OPTIC</t>
  </si>
  <si>
    <t>Porcentaje de avance en la conformación del voluntariado</t>
  </si>
  <si>
    <t>Formularios completados</t>
  </si>
  <si>
    <t>35) Involucramiento y apoyo a las actividades para promover una cultura tecnológica en la ciudadanía</t>
  </si>
  <si>
    <t>36) Contribuir con la prevención del medio ambiente los efectos negativos de los residuos electrónicos mal desechados</t>
  </si>
  <si>
    <t xml:space="preserve">Porcentaje de avance en el apoyo brindado a las diferentes actividades </t>
  </si>
  <si>
    <t>Participación en la prevención del impacto medioambiental en el uso de las TIC</t>
  </si>
  <si>
    <t>Informes de las actividades realizadas</t>
  </si>
  <si>
    <t>Total actividades realizadas/Total de actividades programadas*100</t>
  </si>
  <si>
    <t>Productos Rutinarios</t>
  </si>
  <si>
    <t>37) Formulación y seguimiento de los proyectos Institucionales</t>
  </si>
  <si>
    <t>Porcentaje de avance en la formulación de los proyectos</t>
  </si>
  <si>
    <t>Porcentaje de avance en el seguimiento de los proyectos</t>
  </si>
  <si>
    <t>A)TDR aprobados,
B) Matrices de seguimiento, 
C) Informes de proyectos</t>
  </si>
  <si>
    <t>A) Cronogramas, 
B) Tabla de Indicadores, 
C) Informes de proyectos</t>
  </si>
  <si>
    <t>44) Gestionar la implantación, Seguimientos de Modelos y/o Sistemas de Gestión de Calidad en la Institución, así como cualquier instrumento que contribuya a la mejora continua de la gestión institucional y de los servicios que se ofrecen a los ciudadanos.</t>
  </si>
  <si>
    <t>Cantidad de medidas
correctivas realizadas ISO 20000, ISO 9001</t>
  </si>
  <si>
    <t>Informe de Auditorias</t>
  </si>
  <si>
    <t>46) Posicionamiento de Redes Sociales</t>
  </si>
  <si>
    <t>Porcentaje de avance en el posicionamiento de redes sociales</t>
  </si>
  <si>
    <t>Informe de redes sociales</t>
  </si>
  <si>
    <t>48) Creación de periódico informativo institucional</t>
  </si>
  <si>
    <t>Periódico impreso</t>
  </si>
  <si>
    <t>49) Elaboración de diseños y multimedia institucionales</t>
  </si>
  <si>
    <t>Porcentaje de avance en la elaboración de los diseños y multimedia institucionales</t>
  </si>
  <si>
    <t>50) Elaboración y ejecución del Presupuesto 2018</t>
  </si>
  <si>
    <t>Porcentaje de avance en la ejecución del Presupuesto</t>
  </si>
  <si>
    <t>Informe ejecución de presupuesto</t>
  </si>
  <si>
    <t>51) Ejecución Plan de Compras 2018</t>
  </si>
  <si>
    <t>Porcentaje de avance en la ejecución del plan de Compras.</t>
  </si>
  <si>
    <t>Entrada de almacén o Recibido conforme.</t>
  </si>
  <si>
    <t>Total de partidas ejecutadas/Total de partidas programadas*100</t>
  </si>
  <si>
    <t>Total de auditorias ejecutadas/Total auditorias programadas*100</t>
  </si>
  <si>
    <t>Cantidad de acciones correctivas menos de 12 para realizar</t>
  </si>
  <si>
    <t>Total de actividades de formulación realizados/Total de actividades de formulación programadas*100</t>
  </si>
  <si>
    <t>Total de actividades deseguimiento realizadas/Total de actividades de seguimiento programadas*100</t>
  </si>
  <si>
    <t xml:space="preserve">Hasta el corte del primer trimestre se logró avanzar en un 30% las actividades requeridas para la creación del anteproyecto. </t>
  </si>
  <si>
    <t>Porcentaje de avance en los procesos para medir las instituciones mediante iTICge</t>
  </si>
  <si>
    <t>El Portal de servicio aún está en fase de desarrollo, se espera que para el mes Julio esté operando.</t>
  </si>
  <si>
    <t>Se espera tenerla lista para el mes Julio.</t>
  </si>
  <si>
    <t>Está en proceso de implementación y coordinación con el país El Salvador.</t>
  </si>
  <si>
    <t>El Data Center fue inaugurado en el mes de febrero 2018.</t>
  </si>
  <si>
    <t>Está en fase de prueba para emigrar las  instituciones alojadas en el Data Center viejo al nuevo (fecha estimada de traspaso finales de abril)</t>
  </si>
  <si>
    <t>Se solicitó la adquisición de equipos (impresora y escáneres), estamos a la espera de la entrega.</t>
  </si>
  <si>
    <t>Cantidad Certificados emitidos</t>
  </si>
  <si>
    <t xml:space="preserve">Certificaciones emitidas en organismos </t>
  </si>
  <si>
    <t xml:space="preserve">Porcentaje deavance en las actualizaciones de las NORTIC E1 </t>
  </si>
  <si>
    <t>Porcentaje deavance en las actualizaciones de las NORTIC A5</t>
  </si>
  <si>
    <t>Aumento en la cantidad de seguidores</t>
  </si>
  <si>
    <t>Esta meta se cumplerá en el penultimo y ultimo trimestre del año</t>
  </si>
  <si>
    <t>Total de diseños solitado/Total de diseños elaborados</t>
  </si>
  <si>
    <t>Diseños y multimedia elaborados en carpeta compartida del departamento</t>
  </si>
  <si>
    <t xml:space="preserve">Abrir </t>
  </si>
  <si>
    <t>Mayo</t>
  </si>
  <si>
    <t>Cantidad de auditorías
ejecutadas ISO 20000 e ISO 9001</t>
  </si>
  <si>
    <t>La meta establecida se cumplio en el trimestre Enero-Marzo.</t>
  </si>
  <si>
    <t xml:space="preserve">Esta meta fue  lograda en su totalidad durante el primer trimestre </t>
  </si>
  <si>
    <t>Penurtimo trimestre y ultimo.</t>
  </si>
  <si>
    <t>Realizamos Reuniones con las siguientes instituciones 
Super intendencia de valores
INVI
CAASD
Inabima</t>
  </si>
  <si>
    <t>A espera de asignación de presupuesto</t>
  </si>
  <si>
    <t>Total en avance de asistencia a las instituciones solicitantes</t>
  </si>
  <si>
    <t>Se va a medir en el ultimo trimestre</t>
  </si>
  <si>
    <t xml:space="preserve">Al corte del segundo trimestre se ha logrado un avance de un 67.5 % con relación a la meta en general, la cual abarca la NORTIC E1 </t>
  </si>
  <si>
    <t>Porcentaje de ediciones del periódico informativo institucional</t>
  </si>
  <si>
    <t>Porcentaje de periodicos informativos institucionales realizados</t>
  </si>
  <si>
    <t>El % establecido es en base a la cuota de Gastos distribuidas en los (4) Trimestre del año.</t>
  </si>
  <si>
    <t>Cantidad de nombramientos obtenidos acorde a los solicitados</t>
  </si>
  <si>
    <t>Cantidad de nombramientos obtenidos/Total de nombramientos solicitados*100</t>
  </si>
  <si>
    <t>Cantidad de reajustes y designaciones obtenidas acorde a lo tramitado</t>
  </si>
  <si>
    <t>Cantidad de reajustes y designaciones obtenidas/Cantidad de reajustes y designaciones tramitados*100</t>
  </si>
  <si>
    <t>Cantidad del personal seleccionado.</t>
  </si>
  <si>
    <t>Total de personal evaluado/Total de personal existentes*100</t>
  </si>
  <si>
    <t>PLAN OPERTIVO ANUAL 2018</t>
  </si>
  <si>
    <t>MONITOREO Y EVALUACIÓN PLAN OPERATIVO TRIMESTRE ABRIL-JUNIO 2018</t>
  </si>
  <si>
    <r>
      <t>OFICINA PRESIDENCIAL DE TECNOLOGIAS DE LA INFORMACI</t>
    </r>
    <r>
      <rPr>
        <b/>
        <sz val="22"/>
        <rFont val="Calibri"/>
        <family val="2"/>
      </rPr>
      <t>Ó</t>
    </r>
    <r>
      <rPr>
        <b/>
        <i/>
        <sz val="22"/>
        <rFont val="Adobe Caslon Pro"/>
        <family val="1"/>
      </rPr>
      <t>N Y COMUNICACI</t>
    </r>
    <r>
      <rPr>
        <b/>
        <sz val="22"/>
        <rFont val="Calibri"/>
        <family val="2"/>
      </rPr>
      <t>Ó</t>
    </r>
    <r>
      <rPr>
        <b/>
        <i/>
        <sz val="22"/>
        <rFont val="Adobe Caslon Pro"/>
        <family val="1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</si>
</sst>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22"/>
      <name val="Wingdings 2"/>
      <family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dobe Caslon Pro"/>
      <family val="1"/>
    </font>
    <font>
      <b/>
      <i/>
      <sz val="22"/>
      <name val="Adobe Caslon Pro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.25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rgb="FF00206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26"/>
      <color theme="1"/>
      <name val="Arial"/>
      <family val="2"/>
    </font>
    <font>
      <sz val="11"/>
      <name val="Calibri"/>
      <family val="2"/>
      <scheme val="minor"/>
    </font>
    <font>
      <b/>
      <sz val="22"/>
      <color theme="1"/>
      <name val="Wingdings 2"/>
      <family val="1"/>
    </font>
    <font>
      <sz val="12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b/>
      <sz val="2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56"/>
      </top>
      <bottom style="thin">
        <color theme="4" tint="-0.499984740745262"/>
      </bottom>
      <diagonal/>
    </border>
    <border>
      <left/>
      <right/>
      <top style="thin">
        <color indexed="56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indexed="56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5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/>
    </xf>
    <xf numFmtId="9" fontId="18" fillId="0" borderId="11" xfId="0" applyNumberFormat="1" applyFont="1" applyBorder="1" applyAlignment="1">
      <alignment horizontal="center" vertical="center"/>
    </xf>
    <xf numFmtId="9" fontId="18" fillId="0" borderId="11" xfId="2" applyFont="1" applyBorder="1" applyAlignment="1">
      <alignment horizontal="center" vertical="center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/>
    <xf numFmtId="0" fontId="0" fillId="7" borderId="0" xfId="0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/>
    </xf>
    <xf numFmtId="0" fontId="0" fillId="7" borderId="0" xfId="0" applyFill="1"/>
    <xf numFmtId="0" fontId="0" fillId="8" borderId="0" xfId="0" applyFill="1" applyAlignment="1">
      <alignment vertical="center"/>
    </xf>
    <xf numFmtId="3" fontId="0" fillId="8" borderId="0" xfId="0" applyNumberFormat="1" applyFill="1" applyAlignment="1">
      <alignment horizontal="center" vertical="center"/>
    </xf>
    <xf numFmtId="0" fontId="0" fillId="8" borderId="0" xfId="0" applyFill="1"/>
    <xf numFmtId="3" fontId="15" fillId="0" borderId="0" xfId="2" applyNumberFormat="1" applyFont="1" applyAlignment="1">
      <alignment horizontal="center" vertical="center"/>
    </xf>
    <xf numFmtId="3" fontId="15" fillId="6" borderId="0" xfId="2" applyNumberFormat="1" applyFont="1" applyFill="1" applyAlignment="1">
      <alignment horizontal="center" vertical="center"/>
    </xf>
    <xf numFmtId="9" fontId="18" fillId="0" borderId="11" xfId="2" applyFon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8" fillId="0" borderId="11" xfId="0" applyFont="1" applyBorder="1"/>
    <xf numFmtId="0" fontId="18" fillId="0" borderId="11" xfId="0" applyFont="1" applyBorder="1" applyAlignment="1">
      <alignment horizontal="center" vertical="center"/>
    </xf>
    <xf numFmtId="0" fontId="19" fillId="0" borderId="0" xfId="0" applyFont="1"/>
    <xf numFmtId="9" fontId="1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0" borderId="2" xfId="0" applyFont="1" applyBorder="1"/>
    <xf numFmtId="0" fontId="17" fillId="5" borderId="1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1" fillId="0" borderId="2" xfId="0" applyFont="1" applyBorder="1" applyAlignment="1">
      <alignment horizontal="justify" vertical="center"/>
    </xf>
    <xf numFmtId="9" fontId="21" fillId="0" borderId="2" xfId="0" applyNumberFormat="1" applyFont="1" applyBorder="1" applyAlignment="1">
      <alignment horizontal="center" vertical="center"/>
    </xf>
    <xf numFmtId="9" fontId="21" fillId="0" borderId="2" xfId="2" applyFont="1" applyBorder="1" applyAlignment="1">
      <alignment horizontal="center" vertical="center"/>
    </xf>
    <xf numFmtId="9" fontId="21" fillId="0" borderId="2" xfId="2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2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justify" vertical="center"/>
    </xf>
    <xf numFmtId="0" fontId="21" fillId="0" borderId="11" xfId="0" applyFont="1" applyBorder="1" applyAlignment="1">
      <alignment horizontal="center" vertical="center"/>
    </xf>
    <xf numFmtId="9" fontId="21" fillId="0" borderId="11" xfId="0" applyNumberFormat="1" applyFont="1" applyBorder="1" applyAlignment="1">
      <alignment horizontal="center" vertical="center"/>
    </xf>
    <xf numFmtId="9" fontId="21" fillId="0" borderId="11" xfId="2" applyFont="1" applyBorder="1" applyAlignment="1">
      <alignment horizontal="center" vertical="center"/>
    </xf>
    <xf numFmtId="9" fontId="21" fillId="0" borderId="11" xfId="2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18" fillId="0" borderId="2" xfId="0" applyFont="1" applyBorder="1" applyAlignment="1">
      <alignment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8" fillId="0" borderId="0" xfId="0" applyFont="1" applyAlignment="1"/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" fontId="21" fillId="0" borderId="2" xfId="0" applyNumberFormat="1" applyFont="1" applyBorder="1" applyAlignment="1">
      <alignment horizontal="center" vertical="center"/>
    </xf>
    <xf numFmtId="0" fontId="22" fillId="10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21" fillId="0" borderId="2" xfId="0" applyFont="1" applyBorder="1"/>
    <xf numFmtId="1" fontId="21" fillId="0" borderId="11" xfId="2" applyNumberFormat="1" applyFont="1" applyFill="1" applyBorder="1" applyAlignment="1">
      <alignment horizontal="center" vertical="center"/>
    </xf>
    <xf numFmtId="0" fontId="18" fillId="0" borderId="14" xfId="0" applyFont="1" applyBorder="1"/>
    <xf numFmtId="0" fontId="17" fillId="5" borderId="1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2" fillId="10" borderId="18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/>
    </xf>
    <xf numFmtId="0" fontId="19" fillId="0" borderId="2" xfId="0" applyFont="1" applyBorder="1"/>
    <xf numFmtId="0" fontId="27" fillId="0" borderId="2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center" wrapText="1"/>
    </xf>
    <xf numFmtId="0" fontId="19" fillId="0" borderId="2" xfId="0" applyFont="1" applyFill="1" applyBorder="1"/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justify" vertical="center"/>
    </xf>
    <xf numFmtId="1" fontId="10" fillId="0" borderId="19" xfId="0" applyNumberFormat="1" applyFont="1" applyBorder="1" applyAlignment="1">
      <alignment horizontal="center" vertical="center"/>
    </xf>
    <xf numFmtId="1" fontId="10" fillId="0" borderId="14" xfId="2" applyNumberFormat="1" applyFont="1" applyBorder="1" applyAlignment="1">
      <alignment horizontal="center" vertical="center"/>
    </xf>
    <xf numFmtId="1" fontId="10" fillId="0" borderId="11" xfId="2" applyNumberFormat="1" applyFont="1" applyBorder="1" applyAlignment="1">
      <alignment horizontal="center" vertical="center"/>
    </xf>
    <xf numFmtId="1" fontId="10" fillId="0" borderId="14" xfId="2" applyNumberFormat="1" applyFont="1" applyFill="1" applyBorder="1" applyAlignment="1">
      <alignment horizontal="center" vertical="center"/>
    </xf>
    <xf numFmtId="9" fontId="10" fillId="0" borderId="14" xfId="2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9" fontId="10" fillId="0" borderId="14" xfId="0" applyNumberFormat="1" applyFont="1" applyBorder="1" applyAlignment="1">
      <alignment horizontal="center" vertical="center"/>
    </xf>
    <xf numFmtId="9" fontId="10" fillId="0" borderId="14" xfId="2" applyFont="1" applyBorder="1" applyAlignment="1">
      <alignment horizontal="center" vertical="center"/>
    </xf>
    <xf numFmtId="9" fontId="10" fillId="0" borderId="11" xfId="2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10" fillId="0" borderId="15" xfId="0" applyFont="1" applyFill="1" applyBorder="1" applyAlignment="1">
      <alignment horizontal="justify" vertical="center"/>
    </xf>
    <xf numFmtId="1" fontId="10" fillId="0" borderId="11" xfId="0" applyNumberFormat="1" applyFont="1" applyBorder="1" applyAlignment="1">
      <alignment horizontal="center" vertical="center"/>
    </xf>
    <xf numFmtId="1" fontId="10" fillId="0" borderId="11" xfId="2" applyNumberFormat="1" applyFont="1" applyFill="1" applyBorder="1" applyAlignment="1">
      <alignment horizontal="center" vertical="center"/>
    </xf>
    <xf numFmtId="9" fontId="10" fillId="0" borderId="11" xfId="2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center" vertical="center"/>
    </xf>
    <xf numFmtId="9" fontId="10" fillId="0" borderId="11" xfId="2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11" xfId="1" applyFont="1" applyBorder="1" applyAlignment="1" applyProtection="1">
      <alignment horizontal="justify" vertical="center"/>
    </xf>
    <xf numFmtId="0" fontId="12" fillId="0" borderId="13" xfId="0" applyFont="1" applyBorder="1"/>
    <xf numFmtId="0" fontId="10" fillId="0" borderId="1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/>
    </xf>
    <xf numFmtId="0" fontId="10" fillId="0" borderId="13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3" xfId="2" applyNumberFormat="1" applyFont="1" applyBorder="1" applyAlignment="1">
      <alignment horizontal="center" vertical="center"/>
    </xf>
    <xf numFmtId="1" fontId="10" fillId="0" borderId="13" xfId="2" applyNumberFormat="1" applyFont="1" applyFill="1" applyBorder="1" applyAlignment="1">
      <alignment horizontal="center" vertical="center"/>
    </xf>
    <xf numFmtId="9" fontId="10" fillId="0" borderId="13" xfId="2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2" fillId="0" borderId="20" xfId="0" applyFont="1" applyBorder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9" fontId="10" fillId="0" borderId="2" xfId="2" applyFont="1" applyBorder="1" applyAlignment="1">
      <alignment horizontal="center" vertical="center"/>
    </xf>
    <xf numFmtId="9" fontId="10" fillId="0" borderId="2" xfId="2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10" fillId="11" borderId="11" xfId="0" applyFont="1" applyFill="1" applyBorder="1" applyAlignment="1">
      <alignment horizontal="justify"/>
    </xf>
    <xf numFmtId="0" fontId="10" fillId="11" borderId="1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justify" vertical="center"/>
    </xf>
    <xf numFmtId="1" fontId="10" fillId="11" borderId="11" xfId="0" applyNumberFormat="1" applyFont="1" applyFill="1" applyBorder="1" applyAlignment="1">
      <alignment horizontal="center" vertical="center"/>
    </xf>
    <xf numFmtId="1" fontId="10" fillId="11" borderId="11" xfId="2" applyNumberFormat="1" applyFont="1" applyFill="1" applyBorder="1" applyAlignment="1">
      <alignment horizontal="center" vertical="center"/>
    </xf>
    <xf numFmtId="9" fontId="10" fillId="11" borderId="11" xfId="2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justify" vertical="center"/>
    </xf>
    <xf numFmtId="0" fontId="12" fillId="11" borderId="13" xfId="0" applyFont="1" applyFill="1" applyBorder="1" applyAlignment="1">
      <alignment vertical="center" wrapText="1"/>
    </xf>
    <xf numFmtId="0" fontId="10" fillId="11" borderId="11" xfId="0" applyFont="1" applyFill="1" applyBorder="1" applyAlignment="1">
      <alignment horizontal="left" vertical="center" wrapText="1"/>
    </xf>
    <xf numFmtId="9" fontId="10" fillId="11" borderId="11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left" vertical="center" wrapText="1"/>
    </xf>
    <xf numFmtId="0" fontId="12" fillId="11" borderId="2" xfId="0" applyFont="1" applyFill="1" applyBorder="1"/>
    <xf numFmtId="0" fontId="12" fillId="11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2" xfId="2" applyNumberFormat="1" applyFont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2" fillId="10" borderId="16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center" vertical="center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2" fillId="10" borderId="16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2" fillId="10" borderId="1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22" fillId="10" borderId="12" xfId="0" applyFont="1" applyFill="1" applyBorder="1" applyAlignment="1">
      <alignment horizontal="center"/>
    </xf>
    <xf numFmtId="0" fontId="22" fillId="10" borderId="21" xfId="0" applyFont="1" applyFill="1" applyBorder="1" applyAlignment="1">
      <alignment horizontal="center"/>
    </xf>
    <xf numFmtId="0" fontId="22" fillId="10" borderId="15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18" fillId="0" borderId="7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36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697604</xdr:colOff>
      <xdr:row>0</xdr:row>
      <xdr:rowOff>160986</xdr:rowOff>
    </xdr:from>
    <xdr:to>
      <xdr:col>1</xdr:col>
      <xdr:colOff>2414789</xdr:colOff>
      <xdr:row>7</xdr:row>
      <xdr:rowOff>26831</xdr:rowOff>
    </xdr:to>
    <xdr:pic>
      <xdr:nvPicPr>
        <xdr:cNvPr id="4" name="Picture 3" descr="E:\Dropbox\OPTIC\Logos y Diseños\logo-optic.png">
          <a:extLst>
            <a:ext uri="{FF2B5EF4-FFF2-40B4-BE49-F238E27FC236}">
              <a16:creationId xmlns="" xmlns:a16="http://schemas.microsoft.com/office/drawing/2014/main" id="{EBAF56D8-B576-4331-8AB2-89E273AE66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238" y="160986"/>
          <a:ext cx="1717185" cy="1609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S103"/>
  <sheetViews>
    <sheetView showGridLines="0" tabSelected="1" topLeftCell="A37" zoomScale="71" zoomScaleNormal="71" workbookViewId="0">
      <selection activeCell="B7" sqref="B7:O7"/>
    </sheetView>
  </sheetViews>
  <sheetFormatPr baseColWidth="10" defaultColWidth="11.42578125" defaultRowHeight="14.25"/>
  <cols>
    <col min="1" max="1" width="5.7109375" style="3" customWidth="1"/>
    <col min="2" max="2" width="45.28515625" style="3" customWidth="1"/>
    <col min="3" max="3" width="35.28515625" style="3" customWidth="1"/>
    <col min="4" max="4" width="36.28515625" style="3" customWidth="1"/>
    <col min="5" max="5" width="13.140625" style="3" customWidth="1"/>
    <col min="6" max="6" width="29.28515625" style="3" customWidth="1"/>
    <col min="7" max="7" width="17.28515625" style="3" customWidth="1"/>
    <col min="8" max="8" width="9" style="3" customWidth="1"/>
    <col min="9" max="9" width="9.28515625" style="3" customWidth="1"/>
    <col min="10" max="10" width="12.140625" style="3" customWidth="1"/>
    <col min="11" max="11" width="12.42578125" style="3" customWidth="1"/>
    <col min="12" max="12" width="13.85546875" style="3" customWidth="1"/>
    <col min="13" max="13" width="9.42578125" style="3" customWidth="1"/>
    <col min="14" max="14" width="12.7109375" style="3" customWidth="1"/>
    <col min="15" max="15" width="49.7109375" style="3" customWidth="1"/>
    <col min="16" max="16" width="11.42578125" style="3" hidden="1" customWidth="1"/>
    <col min="17" max="24" width="0" style="3" hidden="1" customWidth="1"/>
    <col min="25" max="25" width="21.85546875" style="3" customWidth="1"/>
    <col min="26" max="16384" width="11.42578125" style="3"/>
  </cols>
  <sheetData>
    <row r="2" spans="2:30">
      <c r="L2" s="232" t="s">
        <v>71</v>
      </c>
      <c r="M2" s="232"/>
      <c r="N2" s="232"/>
      <c r="O2" s="232"/>
    </row>
    <row r="3" spans="2:30" ht="15">
      <c r="L3" s="233" t="s">
        <v>73</v>
      </c>
      <c r="M3" s="233"/>
      <c r="N3" s="233"/>
      <c r="O3" s="233"/>
    </row>
    <row r="4" spans="2:30" ht="15" customHeight="1">
      <c r="K4" s="233" t="s">
        <v>72</v>
      </c>
      <c r="L4" s="233"/>
      <c r="M4" s="233"/>
      <c r="N4" s="233"/>
      <c r="O4" s="233"/>
    </row>
    <row r="5" spans="2:30" ht="15.75" customHeight="1">
      <c r="L5" s="61"/>
      <c r="M5" s="61"/>
      <c r="N5" s="61"/>
      <c r="O5" s="61"/>
    </row>
    <row r="6" spans="2:30" s="25" customFormat="1" ht="28.5" customHeight="1">
      <c r="B6" s="234" t="s">
        <v>234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4"/>
    </row>
    <row r="7" spans="2:30" s="25" customFormat="1" ht="36" customHeight="1">
      <c r="B7" s="235" t="s">
        <v>232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2:30" s="25" customFormat="1" ht="29.25" customHeight="1">
      <c r="B8" s="231" t="s">
        <v>233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</row>
    <row r="9" spans="2:30" s="25" customFormat="1" ht="23.25" customHeight="1">
      <c r="B9" s="38" t="s">
        <v>57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30" s="25" customFormat="1" ht="27.75" customHeight="1">
      <c r="B10" s="221" t="s">
        <v>35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3"/>
    </row>
    <row r="11" spans="2:30" s="25" customFormat="1" ht="36" customHeight="1">
      <c r="B11" s="216" t="s">
        <v>36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8"/>
    </row>
    <row r="12" spans="2:30" s="25" customFormat="1" ht="21" customHeight="1">
      <c r="B12" s="221" t="s">
        <v>37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3"/>
    </row>
    <row r="13" spans="2:30" s="25" customFormat="1" ht="23.25" customHeight="1">
      <c r="B13" s="216" t="s">
        <v>34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8"/>
    </row>
    <row r="14" spans="2:30" ht="47.25" customHeight="1">
      <c r="B14" s="224"/>
      <c r="C14" s="225"/>
      <c r="D14" s="225"/>
      <c r="E14" s="225"/>
      <c r="F14" s="225"/>
      <c r="G14" s="226"/>
      <c r="H14" s="203" t="s">
        <v>3</v>
      </c>
      <c r="I14" s="204"/>
      <c r="J14" s="204"/>
      <c r="K14" s="204"/>
      <c r="L14" s="205" t="s">
        <v>30</v>
      </c>
      <c r="M14" s="204"/>
      <c r="N14" s="204"/>
      <c r="O14" s="206" t="s">
        <v>29</v>
      </c>
    </row>
    <row r="15" spans="2:30" ht="57" customHeight="1">
      <c r="B15" s="4" t="s">
        <v>38</v>
      </c>
      <c r="C15" s="4" t="s">
        <v>0</v>
      </c>
      <c r="D15" s="5" t="s">
        <v>1</v>
      </c>
      <c r="E15" s="5" t="s">
        <v>56</v>
      </c>
      <c r="F15" s="5" t="s">
        <v>25</v>
      </c>
      <c r="G15" s="5" t="s">
        <v>61</v>
      </c>
      <c r="H15" s="67" t="s">
        <v>212</v>
      </c>
      <c r="I15" s="67" t="s">
        <v>213</v>
      </c>
      <c r="J15" s="67" t="s">
        <v>55</v>
      </c>
      <c r="K15" s="5" t="s">
        <v>62</v>
      </c>
      <c r="L15" s="5" t="s">
        <v>28</v>
      </c>
      <c r="M15" s="5" t="s">
        <v>27</v>
      </c>
      <c r="N15" s="5" t="s">
        <v>22</v>
      </c>
      <c r="O15" s="207"/>
      <c r="AB15" s="80" t="s">
        <v>31</v>
      </c>
      <c r="AC15" s="81" t="s">
        <v>32</v>
      </c>
      <c r="AD15" s="82" t="s">
        <v>33</v>
      </c>
    </row>
    <row r="16" spans="2:30" ht="50.25" customHeight="1">
      <c r="B16" s="152" t="s">
        <v>74</v>
      </c>
      <c r="C16" s="153" t="s">
        <v>75</v>
      </c>
      <c r="D16" s="154" t="s">
        <v>86</v>
      </c>
      <c r="E16" s="155" t="s">
        <v>67</v>
      </c>
      <c r="F16" s="156" t="s">
        <v>83</v>
      </c>
      <c r="G16" s="157">
        <v>6</v>
      </c>
      <c r="H16" s="158">
        <v>3</v>
      </c>
      <c r="I16" s="158">
        <v>2</v>
      </c>
      <c r="J16" s="158">
        <v>3</v>
      </c>
      <c r="K16" s="158">
        <f t="shared" ref="K16:K21" si="0">SUM(H16+I16+J16)</f>
        <v>8</v>
      </c>
      <c r="L16" s="158">
        <f>+K16-G16</f>
        <v>2</v>
      </c>
      <c r="M16" s="159">
        <f t="shared" ref="M16:M21" si="1">K16/G16</f>
        <v>1.3333333333333333</v>
      </c>
      <c r="N16" s="160" t="str">
        <f t="shared" ref="N16:N21" si="2">IF(M16&lt;$AB$20,"T",IF(M16&lt;=$AC$20,"R",IF(M16&gt;$AD$20,"P")))</f>
        <v>P</v>
      </c>
      <c r="O16" s="161"/>
      <c r="AB16" s="33"/>
      <c r="AC16" s="33"/>
      <c r="AD16" s="33"/>
    </row>
    <row r="17" spans="1:45" ht="45.75" customHeight="1">
      <c r="B17" s="152" t="s">
        <v>76</v>
      </c>
      <c r="C17" s="153" t="s">
        <v>80</v>
      </c>
      <c r="D17" s="156" t="s">
        <v>87</v>
      </c>
      <c r="E17" s="155" t="s">
        <v>67</v>
      </c>
      <c r="F17" s="156" t="s">
        <v>83</v>
      </c>
      <c r="G17" s="157">
        <v>8</v>
      </c>
      <c r="H17" s="158">
        <v>4</v>
      </c>
      <c r="I17" s="158">
        <v>2</v>
      </c>
      <c r="J17" s="158">
        <v>10</v>
      </c>
      <c r="K17" s="158">
        <f t="shared" si="0"/>
        <v>16</v>
      </c>
      <c r="L17" s="158">
        <f>+K17-G17</f>
        <v>8</v>
      </c>
      <c r="M17" s="159">
        <f t="shared" si="1"/>
        <v>2</v>
      </c>
      <c r="N17" s="160" t="str">
        <f t="shared" si="2"/>
        <v>P</v>
      </c>
      <c r="O17" s="162"/>
      <c r="Y17" s="31"/>
      <c r="Z17" s="31"/>
      <c r="AA17" s="31"/>
      <c r="AB17" s="32">
        <v>0.1</v>
      </c>
      <c r="AC17" s="32">
        <v>0.15</v>
      </c>
      <c r="AD17" s="32">
        <v>0.2</v>
      </c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</row>
    <row r="18" spans="1:45" ht="45.75" customHeight="1">
      <c r="B18" s="227" t="s">
        <v>77</v>
      </c>
      <c r="C18" s="229" t="s">
        <v>81</v>
      </c>
      <c r="D18" s="156" t="s">
        <v>206</v>
      </c>
      <c r="E18" s="155" t="s">
        <v>27</v>
      </c>
      <c r="F18" s="163" t="s">
        <v>84</v>
      </c>
      <c r="G18" s="164">
        <v>0.25</v>
      </c>
      <c r="H18" s="159">
        <v>0.05</v>
      </c>
      <c r="I18" s="159">
        <v>0.1</v>
      </c>
      <c r="J18" s="159">
        <v>0.1</v>
      </c>
      <c r="K18" s="159">
        <f t="shared" si="0"/>
        <v>0.25</v>
      </c>
      <c r="L18" s="159">
        <v>0</v>
      </c>
      <c r="M18" s="112">
        <f t="shared" si="1"/>
        <v>1</v>
      </c>
      <c r="N18" s="160" t="str">
        <f t="shared" si="2"/>
        <v>P</v>
      </c>
      <c r="O18" s="165" t="s">
        <v>222</v>
      </c>
      <c r="Y18" s="31"/>
      <c r="Z18" s="31"/>
      <c r="AA18" s="31"/>
      <c r="AB18" s="32"/>
      <c r="AC18" s="32"/>
      <c r="AD18" s="32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</row>
    <row r="19" spans="1:45" ht="89.25" customHeight="1">
      <c r="B19" s="228"/>
      <c r="C19" s="230"/>
      <c r="D19" s="156" t="s">
        <v>207</v>
      </c>
      <c r="E19" s="155" t="s">
        <v>27</v>
      </c>
      <c r="F19" s="163" t="s">
        <v>84</v>
      </c>
      <c r="G19" s="164">
        <v>0</v>
      </c>
      <c r="H19" s="159">
        <v>0</v>
      </c>
      <c r="I19" s="159">
        <v>0</v>
      </c>
      <c r="J19" s="159">
        <v>0</v>
      </c>
      <c r="K19" s="159">
        <f t="shared" si="0"/>
        <v>0</v>
      </c>
      <c r="L19" s="159">
        <f>+K19-G19</f>
        <v>0</v>
      </c>
      <c r="M19" s="159" t="e">
        <f t="shared" si="1"/>
        <v>#DIV/0!</v>
      </c>
      <c r="N19" s="160" t="e">
        <f t="shared" si="2"/>
        <v>#DIV/0!</v>
      </c>
      <c r="O19" s="165"/>
      <c r="Y19" s="31"/>
      <c r="Z19" s="31"/>
      <c r="AA19" s="31"/>
      <c r="AB19" s="32">
        <v>0.75</v>
      </c>
      <c r="AC19" s="32">
        <v>0.85</v>
      </c>
      <c r="AD19" s="32">
        <v>0.95</v>
      </c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</row>
    <row r="20" spans="1:45" ht="50.25" customHeight="1">
      <c r="B20" s="152" t="s">
        <v>78</v>
      </c>
      <c r="C20" s="153" t="s">
        <v>205</v>
      </c>
      <c r="D20" s="156" t="s">
        <v>204</v>
      </c>
      <c r="E20" s="155" t="s">
        <v>67</v>
      </c>
      <c r="F20" s="156" t="s">
        <v>83</v>
      </c>
      <c r="G20" s="157">
        <v>8</v>
      </c>
      <c r="H20" s="158">
        <v>5</v>
      </c>
      <c r="I20" s="158">
        <v>4</v>
      </c>
      <c r="J20" s="158">
        <v>8</v>
      </c>
      <c r="K20" s="158">
        <f t="shared" si="0"/>
        <v>17</v>
      </c>
      <c r="L20" s="158">
        <f>+K20-G20</f>
        <v>9</v>
      </c>
      <c r="M20" s="159">
        <f t="shared" si="1"/>
        <v>2.125</v>
      </c>
      <c r="N20" s="160" t="str">
        <f t="shared" si="2"/>
        <v>P</v>
      </c>
      <c r="O20" s="166"/>
      <c r="Y20" s="31"/>
      <c r="Z20" s="31"/>
      <c r="AA20" s="31"/>
      <c r="AB20" s="32">
        <v>0.75</v>
      </c>
      <c r="AC20" s="32">
        <v>0.85</v>
      </c>
      <c r="AD20" s="32">
        <v>0.95</v>
      </c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</row>
    <row r="21" spans="1:45" ht="54.75" customHeight="1">
      <c r="B21" s="152" t="s">
        <v>79</v>
      </c>
      <c r="C21" s="153" t="s">
        <v>82</v>
      </c>
      <c r="D21" s="163" t="s">
        <v>88</v>
      </c>
      <c r="E21" s="155" t="s">
        <v>27</v>
      </c>
      <c r="F21" s="156" t="s">
        <v>85</v>
      </c>
      <c r="G21" s="164">
        <v>0.25</v>
      </c>
      <c r="H21" s="159">
        <v>0.05</v>
      </c>
      <c r="I21" s="159">
        <v>0.1</v>
      </c>
      <c r="J21" s="159">
        <v>0.1</v>
      </c>
      <c r="K21" s="159">
        <f t="shared" si="0"/>
        <v>0.25</v>
      </c>
      <c r="L21" s="159">
        <f>+K21-G21</f>
        <v>0</v>
      </c>
      <c r="M21" s="159">
        <f t="shared" si="1"/>
        <v>1</v>
      </c>
      <c r="N21" s="160" t="str">
        <f t="shared" si="2"/>
        <v>P</v>
      </c>
      <c r="O21" s="167" t="s">
        <v>196</v>
      </c>
      <c r="Y21" s="31"/>
      <c r="Z21" s="31"/>
      <c r="AA21" s="31"/>
      <c r="AB21" s="31"/>
      <c r="AC21" s="31"/>
      <c r="AD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</row>
    <row r="22" spans="1:45" s="2" customFormat="1" ht="41.25" customHeight="1">
      <c r="B22" s="38" t="s">
        <v>58</v>
      </c>
    </row>
    <row r="23" spans="1:45" ht="45" customHeight="1">
      <c r="A23" s="25"/>
      <c r="B23" s="221" t="s">
        <v>39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1:45" ht="42.75" customHeight="1">
      <c r="A24" s="25"/>
      <c r="B24" s="216" t="s">
        <v>40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8"/>
    </row>
    <row r="25" spans="1:45" ht="38.25" customHeight="1">
      <c r="A25" s="25"/>
      <c r="B25" s="221" t="s">
        <v>41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3"/>
    </row>
    <row r="26" spans="1:45" ht="20.25">
      <c r="A26" s="25"/>
      <c r="B26" s="216" t="s">
        <v>34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8"/>
    </row>
    <row r="27" spans="1:45" ht="18">
      <c r="B27" s="210"/>
      <c r="C27" s="211"/>
      <c r="D27" s="211"/>
      <c r="E27" s="211"/>
      <c r="F27" s="211"/>
      <c r="G27" s="212"/>
      <c r="H27" s="203" t="s">
        <v>3</v>
      </c>
      <c r="I27" s="204"/>
      <c r="J27" s="204"/>
      <c r="K27" s="204"/>
      <c r="L27" s="205" t="s">
        <v>30</v>
      </c>
      <c r="M27" s="204"/>
      <c r="N27" s="204"/>
      <c r="O27" s="206" t="s">
        <v>29</v>
      </c>
    </row>
    <row r="28" spans="1:45" ht="30">
      <c r="B28" s="4" t="s">
        <v>42</v>
      </c>
      <c r="C28" s="4" t="s">
        <v>0</v>
      </c>
      <c r="D28" s="5" t="s">
        <v>1</v>
      </c>
      <c r="E28" s="5" t="s">
        <v>26</v>
      </c>
      <c r="F28" s="5" t="s">
        <v>25</v>
      </c>
      <c r="G28" s="5" t="s">
        <v>2</v>
      </c>
      <c r="H28" s="67" t="s">
        <v>212</v>
      </c>
      <c r="I28" s="67" t="s">
        <v>213</v>
      </c>
      <c r="J28" s="67" t="s">
        <v>55</v>
      </c>
      <c r="K28" s="5" t="s">
        <v>4</v>
      </c>
      <c r="L28" s="5" t="s">
        <v>28</v>
      </c>
      <c r="M28" s="5" t="s">
        <v>27</v>
      </c>
      <c r="N28" s="5" t="s">
        <v>22</v>
      </c>
      <c r="O28" s="207"/>
    </row>
    <row r="29" spans="1:45" ht="76.5" customHeight="1">
      <c r="B29" s="96" t="s">
        <v>89</v>
      </c>
      <c r="C29" s="96" t="s">
        <v>90</v>
      </c>
      <c r="D29" s="96" t="s">
        <v>197</v>
      </c>
      <c r="E29" s="97" t="s">
        <v>67</v>
      </c>
      <c r="F29" s="133" t="s">
        <v>91</v>
      </c>
      <c r="G29" s="110">
        <v>14</v>
      </c>
      <c r="H29" s="101">
        <v>17</v>
      </c>
      <c r="I29" s="101">
        <v>17</v>
      </c>
      <c r="J29" s="101">
        <v>19</v>
      </c>
      <c r="K29" s="101">
        <f>H29+I29+J29</f>
        <v>53</v>
      </c>
      <c r="L29" s="111">
        <f>100%-K29</f>
        <v>-52</v>
      </c>
      <c r="M29" s="112">
        <f>K29/G29</f>
        <v>3.7857142857142856</v>
      </c>
      <c r="N29" s="46" t="str">
        <f>IF(M29&lt;$AB$17,"T",IF(M29&lt;=$AC$17,"R",IF(M29&gt;$AD$17,"P")))</f>
        <v>P</v>
      </c>
      <c r="O29" s="134"/>
    </row>
    <row r="30" spans="1:45" ht="117" customHeight="1">
      <c r="B30" s="96" t="s">
        <v>92</v>
      </c>
      <c r="C30" s="96" t="s">
        <v>93</v>
      </c>
      <c r="D30" s="135" t="s">
        <v>99</v>
      </c>
      <c r="E30" s="97" t="s">
        <v>67</v>
      </c>
      <c r="F30" s="96" t="s">
        <v>94</v>
      </c>
      <c r="G30" s="110">
        <v>0</v>
      </c>
      <c r="H30" s="101">
        <v>0</v>
      </c>
      <c r="I30" s="101">
        <v>0</v>
      </c>
      <c r="J30" s="101">
        <v>0</v>
      </c>
      <c r="K30" s="101">
        <f>SUM(H30+I30+J30)</f>
        <v>0</v>
      </c>
      <c r="L30" s="112">
        <f>+K30-G30</f>
        <v>0</v>
      </c>
      <c r="M30" s="112" t="e">
        <f>K30/G30</f>
        <v>#DIV/0!</v>
      </c>
      <c r="N30" s="34" t="e">
        <f>IF(M30&lt;$AB$17,"T",IF(M30&lt;=$AC$17,"R",IF(M30&gt;$AD$17,"P")))</f>
        <v>#DIV/0!</v>
      </c>
      <c r="O30" s="136" t="s">
        <v>217</v>
      </c>
    </row>
    <row r="31" spans="1:45" ht="66.75" customHeight="1">
      <c r="B31" s="137" t="s">
        <v>95</v>
      </c>
      <c r="C31" s="137" t="s">
        <v>220</v>
      </c>
      <c r="D31" s="137" t="s">
        <v>100</v>
      </c>
      <c r="E31" s="138" t="s">
        <v>67</v>
      </c>
      <c r="F31" s="137" t="s">
        <v>96</v>
      </c>
      <c r="G31" s="139">
        <v>65</v>
      </c>
      <c r="H31" s="140">
        <v>20</v>
      </c>
      <c r="I31" s="140">
        <v>20</v>
      </c>
      <c r="J31" s="140">
        <v>25</v>
      </c>
      <c r="K31" s="140">
        <f>SUM(H31+I31+J31)</f>
        <v>65</v>
      </c>
      <c r="L31" s="141">
        <f>+K31-G31</f>
        <v>0</v>
      </c>
      <c r="M31" s="142">
        <f>K31/G31</f>
        <v>1</v>
      </c>
      <c r="N31" s="143" t="str">
        <f>IF(M31&lt;$AB$17,"T",IF(M31&lt;=$AC$17,"R",IF(M31&gt;$AD$17,"P")))</f>
        <v>P</v>
      </c>
      <c r="O31" s="144"/>
    </row>
    <row r="32" spans="1:45" ht="60.75" customHeight="1">
      <c r="B32" s="145" t="s">
        <v>97</v>
      </c>
      <c r="C32" s="146" t="s">
        <v>98</v>
      </c>
      <c r="D32" s="146" t="s">
        <v>101</v>
      </c>
      <c r="E32" s="127" t="s">
        <v>67</v>
      </c>
      <c r="F32" s="147" t="s">
        <v>94</v>
      </c>
      <c r="G32" s="127">
        <v>0</v>
      </c>
      <c r="H32" s="148">
        <v>0</v>
      </c>
      <c r="I32" s="148">
        <v>0</v>
      </c>
      <c r="J32" s="148">
        <v>0</v>
      </c>
      <c r="K32" s="149">
        <f>SUM(H32+I32+J32)</f>
        <v>0</v>
      </c>
      <c r="L32" s="150">
        <f>+K32-G32</f>
        <v>0</v>
      </c>
      <c r="M32" s="150" t="e">
        <f>K32/G32</f>
        <v>#DIV/0!</v>
      </c>
      <c r="N32" s="151" t="e">
        <f>IF(M32&lt;$AB$17,"T",IF(M32&lt;=$AC$17,"R",IF(M32&gt;$AD$17,"P")))</f>
        <v>#DIV/0!</v>
      </c>
      <c r="O32" s="136" t="s">
        <v>221</v>
      </c>
    </row>
    <row r="33" spans="1:15" ht="20.25" customHeight="1">
      <c r="A33" s="25"/>
      <c r="B33" s="213" t="s">
        <v>43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5"/>
    </row>
    <row r="34" spans="1:15" ht="18" customHeight="1">
      <c r="A34" s="25"/>
      <c r="B34" s="216" t="s">
        <v>34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8"/>
    </row>
    <row r="35" spans="1:15" ht="18">
      <c r="B35" s="210"/>
      <c r="C35" s="211"/>
      <c r="D35" s="211"/>
      <c r="E35" s="211"/>
      <c r="F35" s="211"/>
      <c r="G35" s="212"/>
      <c r="H35" s="203" t="s">
        <v>3</v>
      </c>
      <c r="I35" s="204"/>
      <c r="J35" s="204"/>
      <c r="K35" s="204"/>
      <c r="L35" s="205" t="s">
        <v>30</v>
      </c>
      <c r="M35" s="204"/>
      <c r="N35" s="204"/>
      <c r="O35" s="206" t="s">
        <v>29</v>
      </c>
    </row>
    <row r="36" spans="1:15" ht="36.75" customHeight="1">
      <c r="B36" s="4" t="s">
        <v>42</v>
      </c>
      <c r="C36" s="4" t="s">
        <v>0</v>
      </c>
      <c r="D36" s="5" t="s">
        <v>1</v>
      </c>
      <c r="E36" s="5" t="s">
        <v>26</v>
      </c>
      <c r="F36" s="5" t="s">
        <v>25</v>
      </c>
      <c r="G36" s="5" t="s">
        <v>2</v>
      </c>
      <c r="H36" s="67" t="s">
        <v>212</v>
      </c>
      <c r="I36" s="67" t="s">
        <v>213</v>
      </c>
      <c r="J36" s="67" t="s">
        <v>55</v>
      </c>
      <c r="K36" s="5" t="s">
        <v>4</v>
      </c>
      <c r="L36" s="5" t="s">
        <v>28</v>
      </c>
      <c r="M36" s="5" t="s">
        <v>27</v>
      </c>
      <c r="N36" s="5" t="s">
        <v>22</v>
      </c>
      <c r="O36" s="198"/>
    </row>
    <row r="37" spans="1:15" ht="70.5" customHeight="1">
      <c r="B37" s="95" t="s">
        <v>108</v>
      </c>
      <c r="C37" s="95" t="s">
        <v>115</v>
      </c>
      <c r="D37" s="96" t="s">
        <v>131</v>
      </c>
      <c r="E37" s="97" t="s">
        <v>67</v>
      </c>
      <c r="F37" s="98" t="s">
        <v>123</v>
      </c>
      <c r="G37" s="99">
        <v>6</v>
      </c>
      <c r="H37" s="100">
        <v>0</v>
      </c>
      <c r="I37" s="100">
        <v>0</v>
      </c>
      <c r="J37" s="100">
        <v>0</v>
      </c>
      <c r="K37" s="101">
        <f>SUM(H37+I37+J37)</f>
        <v>0</v>
      </c>
      <c r="L37" s="102">
        <f t="shared" ref="L37:L46" si="3">+K37-G37</f>
        <v>-6</v>
      </c>
      <c r="M37" s="103">
        <f t="shared" ref="M37:M46" si="4">K37/G37</f>
        <v>0</v>
      </c>
      <c r="N37" s="34" t="str">
        <f t="shared" ref="N37:N45" si="5">IF(M37&lt;$AB$17,"T",IF(M37&lt;=$AC$17,"R",IF(M37&gt;$AD$17,"P")))</f>
        <v>T</v>
      </c>
      <c r="O37" s="104" t="s">
        <v>218</v>
      </c>
    </row>
    <row r="38" spans="1:15" ht="68.25" customHeight="1">
      <c r="B38" s="95" t="s">
        <v>109</v>
      </c>
      <c r="C38" s="95" t="s">
        <v>116</v>
      </c>
      <c r="D38" s="96" t="s">
        <v>65</v>
      </c>
      <c r="E38" s="97" t="s">
        <v>27</v>
      </c>
      <c r="F38" s="98" t="s">
        <v>124</v>
      </c>
      <c r="G38" s="105">
        <v>0.33</v>
      </c>
      <c r="H38" s="106">
        <v>0.1</v>
      </c>
      <c r="I38" s="106">
        <v>0.1</v>
      </c>
      <c r="J38" s="106">
        <v>0.1</v>
      </c>
      <c r="K38" s="107">
        <f t="shared" ref="K38:K40" si="6">SUM(H38+I38+J38)</f>
        <v>0.30000000000000004</v>
      </c>
      <c r="L38" s="103">
        <f t="shared" si="3"/>
        <v>-2.9999999999999971E-2</v>
      </c>
      <c r="M38" s="103">
        <f t="shared" si="4"/>
        <v>0.90909090909090917</v>
      </c>
      <c r="N38" s="34" t="str">
        <f t="shared" si="5"/>
        <v>P</v>
      </c>
      <c r="O38" s="108" t="s">
        <v>198</v>
      </c>
    </row>
    <row r="39" spans="1:15" ht="30">
      <c r="B39" s="95" t="s">
        <v>110</v>
      </c>
      <c r="C39" s="95" t="s">
        <v>117</v>
      </c>
      <c r="D39" s="109" t="s">
        <v>66</v>
      </c>
      <c r="E39" s="97" t="s">
        <v>67</v>
      </c>
      <c r="F39" s="98" t="s">
        <v>125</v>
      </c>
      <c r="G39" s="110">
        <v>4</v>
      </c>
      <c r="H39" s="101">
        <v>0</v>
      </c>
      <c r="I39" s="101">
        <v>0</v>
      </c>
      <c r="J39" s="101">
        <v>7</v>
      </c>
      <c r="K39" s="101">
        <f t="shared" si="6"/>
        <v>7</v>
      </c>
      <c r="L39" s="111">
        <f t="shared" si="3"/>
        <v>3</v>
      </c>
      <c r="M39" s="112">
        <f t="shared" si="4"/>
        <v>1.75</v>
      </c>
      <c r="N39" s="34" t="str">
        <f t="shared" si="5"/>
        <v>P</v>
      </c>
      <c r="O39" s="113"/>
    </row>
    <row r="40" spans="1:15" ht="59.25" customHeight="1">
      <c r="B40" s="95" t="s">
        <v>111</v>
      </c>
      <c r="C40" s="95" t="s">
        <v>118</v>
      </c>
      <c r="D40" s="96" t="s">
        <v>132</v>
      </c>
      <c r="E40" s="97" t="s">
        <v>27</v>
      </c>
      <c r="F40" s="98" t="s">
        <v>64</v>
      </c>
      <c r="G40" s="114">
        <v>0.33</v>
      </c>
      <c r="H40" s="115">
        <v>0.1</v>
      </c>
      <c r="I40" s="115">
        <v>0.1</v>
      </c>
      <c r="J40" s="115">
        <v>0.1</v>
      </c>
      <c r="K40" s="107">
        <f t="shared" si="6"/>
        <v>0.30000000000000004</v>
      </c>
      <c r="L40" s="112">
        <f t="shared" si="3"/>
        <v>-2.9999999999999971E-2</v>
      </c>
      <c r="M40" s="112">
        <f t="shared" si="4"/>
        <v>0.90909090909090917</v>
      </c>
      <c r="N40" s="34" t="str">
        <f t="shared" si="5"/>
        <v>P</v>
      </c>
      <c r="O40" s="108" t="s">
        <v>199</v>
      </c>
    </row>
    <row r="41" spans="1:15" ht="45">
      <c r="B41" s="116" t="s">
        <v>112</v>
      </c>
      <c r="C41" s="95" t="s">
        <v>119</v>
      </c>
      <c r="D41" s="96" t="s">
        <v>132</v>
      </c>
      <c r="E41" s="97" t="s">
        <v>27</v>
      </c>
      <c r="F41" s="98" t="s">
        <v>64</v>
      </c>
      <c r="G41" s="114">
        <v>0.25</v>
      </c>
      <c r="H41" s="115">
        <v>0</v>
      </c>
      <c r="I41" s="115">
        <v>0</v>
      </c>
      <c r="J41" s="115">
        <v>0.05</v>
      </c>
      <c r="K41" s="107">
        <f t="shared" ref="K41:K44" si="7">SUM(H41+I41+J41)</f>
        <v>0.05</v>
      </c>
      <c r="L41" s="112">
        <f t="shared" si="3"/>
        <v>-0.2</v>
      </c>
      <c r="M41" s="112">
        <f t="shared" si="4"/>
        <v>0.2</v>
      </c>
      <c r="N41" s="34" t="b">
        <f t="shared" si="5"/>
        <v>0</v>
      </c>
      <c r="O41" s="117" t="s">
        <v>200</v>
      </c>
    </row>
    <row r="42" spans="1:15" ht="48" customHeight="1">
      <c r="B42" s="219" t="s">
        <v>113</v>
      </c>
      <c r="C42" s="95" t="s">
        <v>121</v>
      </c>
      <c r="D42" s="96" t="s">
        <v>132</v>
      </c>
      <c r="E42" s="97" t="s">
        <v>27</v>
      </c>
      <c r="F42" s="98" t="s">
        <v>126</v>
      </c>
      <c r="G42" s="114">
        <v>1</v>
      </c>
      <c r="H42" s="115">
        <v>1</v>
      </c>
      <c r="I42" s="115">
        <v>0</v>
      </c>
      <c r="J42" s="115">
        <v>0</v>
      </c>
      <c r="K42" s="107">
        <f t="shared" si="7"/>
        <v>1</v>
      </c>
      <c r="L42" s="112">
        <f t="shared" si="3"/>
        <v>0</v>
      </c>
      <c r="M42" s="112">
        <f t="shared" si="4"/>
        <v>1</v>
      </c>
      <c r="N42" s="34" t="str">
        <f t="shared" si="5"/>
        <v>P</v>
      </c>
      <c r="O42" s="118" t="s">
        <v>201</v>
      </c>
    </row>
    <row r="43" spans="1:15" ht="75.75" customHeight="1">
      <c r="B43" s="220"/>
      <c r="C43" s="95" t="s">
        <v>120</v>
      </c>
      <c r="D43" s="119" t="s">
        <v>133</v>
      </c>
      <c r="E43" s="97" t="s">
        <v>67</v>
      </c>
      <c r="F43" s="98" t="s">
        <v>127</v>
      </c>
      <c r="G43" s="110">
        <v>60</v>
      </c>
      <c r="H43" s="101">
        <v>0</v>
      </c>
      <c r="I43" s="101">
        <v>0</v>
      </c>
      <c r="J43" s="101">
        <v>0</v>
      </c>
      <c r="K43" s="101">
        <f t="shared" si="7"/>
        <v>0</v>
      </c>
      <c r="L43" s="111">
        <f t="shared" si="3"/>
        <v>-60</v>
      </c>
      <c r="M43" s="112">
        <f t="shared" si="4"/>
        <v>0</v>
      </c>
      <c r="N43" s="34" t="str">
        <f t="shared" si="5"/>
        <v>T</v>
      </c>
      <c r="O43" s="120" t="s">
        <v>202</v>
      </c>
    </row>
    <row r="44" spans="1:15" ht="60" customHeight="1">
      <c r="B44" s="121" t="s">
        <v>114</v>
      </c>
      <c r="C44" s="122" t="s">
        <v>122</v>
      </c>
      <c r="D44" s="96" t="s">
        <v>132</v>
      </c>
      <c r="E44" s="123" t="s">
        <v>27</v>
      </c>
      <c r="F44" s="124" t="s">
        <v>130</v>
      </c>
      <c r="G44" s="114">
        <v>0.25</v>
      </c>
      <c r="H44" s="115">
        <v>0.1</v>
      </c>
      <c r="I44" s="115">
        <v>0.05</v>
      </c>
      <c r="J44" s="115">
        <v>0.1</v>
      </c>
      <c r="K44" s="107">
        <f t="shared" si="7"/>
        <v>0.25</v>
      </c>
      <c r="L44" s="112">
        <f t="shared" si="3"/>
        <v>0</v>
      </c>
      <c r="M44" s="112">
        <f t="shared" si="4"/>
        <v>1</v>
      </c>
      <c r="N44" s="34" t="str">
        <f t="shared" si="5"/>
        <v>P</v>
      </c>
      <c r="O44" s="125" t="s">
        <v>203</v>
      </c>
    </row>
    <row r="45" spans="1:15" ht="45">
      <c r="B45" s="126" t="s">
        <v>102</v>
      </c>
      <c r="C45" s="95" t="s">
        <v>103</v>
      </c>
      <c r="D45" s="96" t="s">
        <v>106</v>
      </c>
      <c r="E45" s="127" t="s">
        <v>27</v>
      </c>
      <c r="F45" s="128" t="s">
        <v>129</v>
      </c>
      <c r="G45" s="114">
        <v>0.2</v>
      </c>
      <c r="H45" s="115">
        <v>0.08</v>
      </c>
      <c r="I45" s="115">
        <v>0.04</v>
      </c>
      <c r="J45" s="115">
        <v>0.11</v>
      </c>
      <c r="K45" s="115">
        <f t="shared" ref="K45:K46" si="8">SUM(H45:J45)</f>
        <v>0.22999999999999998</v>
      </c>
      <c r="L45" s="112">
        <f t="shared" si="3"/>
        <v>2.9999999999999971E-2</v>
      </c>
      <c r="M45" s="112">
        <f t="shared" si="4"/>
        <v>1.1499999999999999</v>
      </c>
      <c r="N45" s="34" t="str">
        <f t="shared" si="5"/>
        <v>P</v>
      </c>
      <c r="O45" s="129"/>
    </row>
    <row r="46" spans="1:15" ht="45">
      <c r="B46" s="126" t="s">
        <v>104</v>
      </c>
      <c r="C46" s="95" t="s">
        <v>105</v>
      </c>
      <c r="D46" s="96" t="s">
        <v>107</v>
      </c>
      <c r="E46" s="130" t="s">
        <v>27</v>
      </c>
      <c r="F46" s="131" t="s">
        <v>128</v>
      </c>
      <c r="G46" s="114">
        <v>0.01</v>
      </c>
      <c r="H46" s="115">
        <v>0.02</v>
      </c>
      <c r="I46" s="115">
        <v>0</v>
      </c>
      <c r="J46" s="115">
        <v>0</v>
      </c>
      <c r="K46" s="115">
        <f t="shared" si="8"/>
        <v>0.02</v>
      </c>
      <c r="L46" s="112">
        <f t="shared" si="3"/>
        <v>0.01</v>
      </c>
      <c r="M46" s="112">
        <f t="shared" si="4"/>
        <v>2</v>
      </c>
      <c r="N46" s="34" t="str">
        <f>IF(M46&lt;$AB$17,"T",IF(M46&lt;=$AC$17,"R",IF(M46&gt;$AD$17,"P")))</f>
        <v>P</v>
      </c>
      <c r="O46" s="132"/>
    </row>
    <row r="47" spans="1:15" ht="20.25" hidden="1" customHeight="1">
      <c r="A47" s="25"/>
      <c r="B47" s="55" t="s">
        <v>44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7"/>
    </row>
    <row r="48" spans="1:15" ht="18" hidden="1" customHeight="1">
      <c r="A48" s="25"/>
      <c r="B48" s="58" t="s">
        <v>34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/>
    </row>
    <row r="49" spans="1:15" ht="18" hidden="1" customHeight="1">
      <c r="B49" s="74"/>
      <c r="C49" s="75"/>
      <c r="D49" s="75"/>
      <c r="E49" s="75"/>
      <c r="F49" s="75"/>
      <c r="G49" s="76"/>
      <c r="H49" s="203" t="s">
        <v>3</v>
      </c>
      <c r="I49" s="204"/>
      <c r="J49" s="204"/>
      <c r="K49" s="204"/>
      <c r="L49" s="205" t="s">
        <v>30</v>
      </c>
      <c r="M49" s="204"/>
      <c r="N49" s="204"/>
      <c r="O49" s="206" t="s">
        <v>29</v>
      </c>
    </row>
    <row r="50" spans="1:15" ht="36.75" hidden="1" customHeight="1">
      <c r="B50" s="4" t="s">
        <v>42</v>
      </c>
      <c r="C50" s="4" t="s">
        <v>0</v>
      </c>
      <c r="D50" s="5" t="s">
        <v>1</v>
      </c>
      <c r="E50" s="5" t="s">
        <v>26</v>
      </c>
      <c r="F50" s="5" t="s">
        <v>25</v>
      </c>
      <c r="G50" s="5" t="s">
        <v>2</v>
      </c>
      <c r="H50" s="4" t="s">
        <v>53</v>
      </c>
      <c r="I50" s="4" t="s">
        <v>54</v>
      </c>
      <c r="J50" s="4" t="s">
        <v>55</v>
      </c>
      <c r="K50" s="5" t="s">
        <v>4</v>
      </c>
      <c r="L50" s="5" t="s">
        <v>28</v>
      </c>
      <c r="M50" s="5" t="s">
        <v>27</v>
      </c>
      <c r="N50" s="5" t="s">
        <v>22</v>
      </c>
      <c r="O50" s="207"/>
    </row>
    <row r="51" spans="1:15" ht="38.25" hidden="1" customHeight="1">
      <c r="B51" s="6"/>
      <c r="C51" s="6"/>
      <c r="D51" s="6"/>
      <c r="E51" s="30" t="s">
        <v>27</v>
      </c>
      <c r="F51" s="6"/>
      <c r="G51" s="7">
        <v>1</v>
      </c>
      <c r="H51" s="8">
        <v>0</v>
      </c>
      <c r="I51" s="8">
        <f>'DATOS '!E50/'DATOS '!$G$7</f>
        <v>0</v>
      </c>
      <c r="J51" s="8">
        <f>'DATOS '!F50/'DATOS '!$G$7</f>
        <v>0</v>
      </c>
      <c r="K51" s="8">
        <f>SUM(H51:J51)</f>
        <v>0</v>
      </c>
      <c r="L51" s="22">
        <f>+K51-G51</f>
        <v>-1</v>
      </c>
      <c r="M51" s="22">
        <f>K51/G51</f>
        <v>0</v>
      </c>
      <c r="N51" s="46" t="str">
        <f>IF(L51&lt;$AB$17,"T",IF(L51&lt;=$AC$17,"R",IF(L51&gt;$AD$17,"P")))</f>
        <v>T</v>
      </c>
      <c r="O51" s="29"/>
    </row>
    <row r="52" spans="1:15" ht="36.75" hidden="1" customHeight="1">
      <c r="B52" s="6"/>
      <c r="C52" s="6"/>
      <c r="D52" s="6"/>
      <c r="E52" s="30" t="s">
        <v>27</v>
      </c>
      <c r="F52" s="6"/>
      <c r="G52" s="7">
        <v>1</v>
      </c>
      <c r="H52" s="8">
        <v>0</v>
      </c>
      <c r="I52" s="8">
        <v>0</v>
      </c>
      <c r="J52" s="8">
        <v>0</v>
      </c>
      <c r="K52" s="8">
        <f>SUM(H52:J52)</f>
        <v>0</v>
      </c>
      <c r="L52" s="22">
        <f>+K52-G52</f>
        <v>-1</v>
      </c>
      <c r="M52" s="22">
        <f>K52/G52</f>
        <v>0</v>
      </c>
      <c r="N52" s="46" t="str">
        <f>IF(L52&lt;$AB$19,"T",IF(L52&lt;=$AC$19,"R",IF(L52&gt;$AD$19,"P")))</f>
        <v>T</v>
      </c>
      <c r="O52" s="29"/>
    </row>
    <row r="53" spans="1:15" ht="27" hidden="1">
      <c r="B53" s="6"/>
      <c r="C53" s="6"/>
      <c r="D53" s="6"/>
      <c r="E53" s="30" t="s">
        <v>27</v>
      </c>
      <c r="F53" s="6"/>
      <c r="G53" s="7">
        <v>1</v>
      </c>
      <c r="H53" s="8">
        <v>0</v>
      </c>
      <c r="I53" s="8">
        <v>0</v>
      </c>
      <c r="J53" s="8">
        <v>0</v>
      </c>
      <c r="K53" s="8">
        <f>SUM(H53:J53)</f>
        <v>0</v>
      </c>
      <c r="L53" s="22">
        <f>+K53-G53</f>
        <v>-1</v>
      </c>
      <c r="M53" s="22">
        <f>K53/G53</f>
        <v>0</v>
      </c>
      <c r="N53" s="46" t="str">
        <f>IF(L53&lt;$AB$19,"T",IF(L53&lt;=$AC$19,"R",IF(L53&gt;$AD$19,"P")))</f>
        <v>T</v>
      </c>
      <c r="O53" s="29"/>
    </row>
    <row r="54" spans="1:15" ht="20.25" hidden="1">
      <c r="A54" s="28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1:15" ht="24.75" customHeight="1">
      <c r="B55" s="38" t="s">
        <v>59</v>
      </c>
    </row>
    <row r="56" spans="1:15" ht="20.100000000000001" customHeight="1">
      <c r="A56" s="25"/>
      <c r="B56" s="185" t="s">
        <v>45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7"/>
    </row>
    <row r="57" spans="1:15" ht="19.5" customHeight="1">
      <c r="A57" s="25"/>
      <c r="B57" s="188" t="s">
        <v>46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90"/>
    </row>
    <row r="58" spans="1:15" ht="20.25" customHeight="1">
      <c r="A58" s="25"/>
      <c r="B58" s="185" t="s">
        <v>47</v>
      </c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7"/>
    </row>
    <row r="59" spans="1:15" ht="18" customHeight="1">
      <c r="A59" s="25"/>
      <c r="B59" s="58" t="s">
        <v>34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0"/>
    </row>
    <row r="60" spans="1:15" ht="18">
      <c r="B60" s="74"/>
      <c r="C60" s="75"/>
      <c r="D60" s="75"/>
      <c r="E60" s="75"/>
      <c r="F60" s="75"/>
      <c r="G60" s="76"/>
      <c r="H60" s="203" t="s">
        <v>3</v>
      </c>
      <c r="I60" s="204"/>
      <c r="J60" s="204"/>
      <c r="K60" s="204"/>
      <c r="L60" s="205" t="s">
        <v>30</v>
      </c>
      <c r="M60" s="204"/>
      <c r="N60" s="204"/>
      <c r="O60" s="206" t="s">
        <v>29</v>
      </c>
    </row>
    <row r="61" spans="1:15" ht="46.5" customHeight="1">
      <c r="B61" s="37" t="s">
        <v>42</v>
      </c>
      <c r="C61" s="37" t="s">
        <v>0</v>
      </c>
      <c r="D61" s="71" t="s">
        <v>1</v>
      </c>
      <c r="E61" s="71" t="s">
        <v>26</v>
      </c>
      <c r="F61" s="71" t="s">
        <v>25</v>
      </c>
      <c r="G61" s="71" t="s">
        <v>2</v>
      </c>
      <c r="H61" s="67" t="s">
        <v>212</v>
      </c>
      <c r="I61" s="67" t="s">
        <v>213</v>
      </c>
      <c r="J61" s="67" t="s">
        <v>55</v>
      </c>
      <c r="K61" s="71" t="s">
        <v>4</v>
      </c>
      <c r="L61" s="71" t="s">
        <v>28</v>
      </c>
      <c r="M61" s="71" t="s">
        <v>27</v>
      </c>
      <c r="N61" s="71" t="s">
        <v>22</v>
      </c>
      <c r="O61" s="198"/>
    </row>
    <row r="62" spans="1:15" ht="51.75" customHeight="1">
      <c r="B62" s="208" t="s">
        <v>134</v>
      </c>
      <c r="C62" s="170" t="s">
        <v>135</v>
      </c>
      <c r="D62" s="147" t="s">
        <v>135</v>
      </c>
      <c r="E62" s="127" t="s">
        <v>67</v>
      </c>
      <c r="F62" s="121" t="s">
        <v>137</v>
      </c>
      <c r="G62" s="171">
        <v>1</v>
      </c>
      <c r="H62" s="172">
        <v>1</v>
      </c>
      <c r="I62" s="172">
        <v>0</v>
      </c>
      <c r="J62" s="172">
        <v>0</v>
      </c>
      <c r="K62" s="173">
        <f t="shared" ref="K62" si="9">SUM(H62:J62)</f>
        <v>1</v>
      </c>
      <c r="L62" s="174">
        <f t="shared" ref="L62" si="10">+K62-G62</f>
        <v>0</v>
      </c>
      <c r="M62" s="150">
        <f t="shared" ref="M62" si="11">K62/G62</f>
        <v>1</v>
      </c>
      <c r="N62" s="88" t="str">
        <f>IF(M62&lt;$AB$16,"T",IF(M62&lt;=$AC$16,"R",IF(M62&gt;$AD$16,"P")))</f>
        <v>P</v>
      </c>
      <c r="O62" s="91"/>
    </row>
    <row r="63" spans="1:15" ht="60.75" customHeight="1">
      <c r="B63" s="208"/>
      <c r="C63" s="146" t="s">
        <v>136</v>
      </c>
      <c r="D63" s="146" t="s">
        <v>136</v>
      </c>
      <c r="E63" s="148" t="s">
        <v>67</v>
      </c>
      <c r="F63" s="121" t="s">
        <v>68</v>
      </c>
      <c r="G63" s="171">
        <v>6</v>
      </c>
      <c r="H63" s="172">
        <v>1</v>
      </c>
      <c r="I63" s="172">
        <v>4</v>
      </c>
      <c r="J63" s="172">
        <v>3</v>
      </c>
      <c r="K63" s="173">
        <f t="shared" ref="K63:K67" si="12">SUM(H63:J63)</f>
        <v>8</v>
      </c>
      <c r="L63" s="174">
        <f t="shared" ref="L63:L67" si="13">+K63-G63</f>
        <v>2</v>
      </c>
      <c r="M63" s="150">
        <f t="shared" ref="M63:M67" si="14">K63/G63</f>
        <v>1.3333333333333333</v>
      </c>
      <c r="N63" s="88" t="str">
        <f t="shared" ref="N63:N67" si="15">IF(M63&lt;$AB$16,"T",IF(M63&lt;=$AC$16,"R",IF(M63&gt;$AD$16,"P")))</f>
        <v>P</v>
      </c>
      <c r="O63" s="91"/>
    </row>
    <row r="64" spans="1:15" ht="54" customHeight="1">
      <c r="A64" s="28"/>
      <c r="B64" s="209" t="s">
        <v>138</v>
      </c>
      <c r="C64" s="168" t="s">
        <v>226</v>
      </c>
      <c r="D64" s="169" t="s">
        <v>227</v>
      </c>
      <c r="E64" s="175" t="s">
        <v>67</v>
      </c>
      <c r="F64" s="169" t="s">
        <v>139</v>
      </c>
      <c r="G64" s="172">
        <v>35</v>
      </c>
      <c r="H64" s="172">
        <v>27</v>
      </c>
      <c r="I64" s="172">
        <v>5</v>
      </c>
      <c r="J64" s="172">
        <v>3</v>
      </c>
      <c r="K64" s="173">
        <f t="shared" si="12"/>
        <v>35</v>
      </c>
      <c r="L64" s="174">
        <f t="shared" si="13"/>
        <v>0</v>
      </c>
      <c r="M64" s="150">
        <f t="shared" si="14"/>
        <v>1</v>
      </c>
      <c r="N64" s="88" t="str">
        <f t="shared" si="15"/>
        <v>P</v>
      </c>
      <c r="O64" s="92"/>
    </row>
    <row r="65" spans="1:15" ht="60" customHeight="1">
      <c r="B65" s="209"/>
      <c r="C65" s="168" t="s">
        <v>228</v>
      </c>
      <c r="D65" s="169" t="s">
        <v>229</v>
      </c>
      <c r="E65" s="176" t="s">
        <v>67</v>
      </c>
      <c r="F65" s="177" t="s">
        <v>140</v>
      </c>
      <c r="G65" s="178">
        <v>22</v>
      </c>
      <c r="H65" s="172">
        <v>22</v>
      </c>
      <c r="I65" s="172">
        <v>0</v>
      </c>
      <c r="J65" s="172">
        <v>0</v>
      </c>
      <c r="K65" s="173">
        <f t="shared" si="12"/>
        <v>22</v>
      </c>
      <c r="L65" s="174">
        <f t="shared" si="13"/>
        <v>0</v>
      </c>
      <c r="M65" s="150">
        <f t="shared" si="14"/>
        <v>1</v>
      </c>
      <c r="N65" s="88" t="str">
        <f t="shared" si="15"/>
        <v>P</v>
      </c>
      <c r="O65" s="92"/>
    </row>
    <row r="66" spans="1:15" ht="45.75" customHeight="1">
      <c r="B66" s="168" t="s">
        <v>141</v>
      </c>
      <c r="C66" s="168" t="s">
        <v>143</v>
      </c>
      <c r="D66" s="168" t="s">
        <v>146</v>
      </c>
      <c r="E66" s="175" t="s">
        <v>27</v>
      </c>
      <c r="F66" s="168" t="s">
        <v>144</v>
      </c>
      <c r="G66" s="179">
        <v>1</v>
      </c>
      <c r="H66" s="179">
        <v>0.33</v>
      </c>
      <c r="I66" s="179">
        <v>0.33</v>
      </c>
      <c r="J66" s="179">
        <v>0.34</v>
      </c>
      <c r="K66" s="149">
        <f t="shared" si="12"/>
        <v>1</v>
      </c>
      <c r="L66" s="150">
        <f t="shared" si="13"/>
        <v>0</v>
      </c>
      <c r="M66" s="150">
        <f t="shared" si="14"/>
        <v>1</v>
      </c>
      <c r="N66" s="88" t="str">
        <f t="shared" si="15"/>
        <v>P</v>
      </c>
      <c r="O66" s="93"/>
    </row>
    <row r="67" spans="1:15" ht="46.5" customHeight="1">
      <c r="B67" s="180" t="s">
        <v>142</v>
      </c>
      <c r="C67" s="180" t="s">
        <v>230</v>
      </c>
      <c r="D67" s="180" t="s">
        <v>231</v>
      </c>
      <c r="E67" s="176" t="s">
        <v>67</v>
      </c>
      <c r="F67" s="180" t="s">
        <v>145</v>
      </c>
      <c r="G67" s="178">
        <v>35</v>
      </c>
      <c r="H67" s="172">
        <v>27</v>
      </c>
      <c r="I67" s="172">
        <v>5</v>
      </c>
      <c r="J67" s="172">
        <v>3</v>
      </c>
      <c r="K67" s="173">
        <f t="shared" si="12"/>
        <v>35</v>
      </c>
      <c r="L67" s="150">
        <f t="shared" si="13"/>
        <v>0</v>
      </c>
      <c r="M67" s="150">
        <f t="shared" si="14"/>
        <v>1</v>
      </c>
      <c r="N67" s="88" t="str">
        <f t="shared" si="15"/>
        <v>P</v>
      </c>
      <c r="O67" s="94"/>
    </row>
    <row r="68" spans="1:15" ht="20.100000000000001" customHeight="1"/>
    <row r="69" spans="1:15" ht="20.100000000000001" customHeight="1">
      <c r="B69" s="38" t="s">
        <v>60</v>
      </c>
    </row>
    <row r="70" spans="1:15" ht="20.25" customHeight="1">
      <c r="A70" s="25"/>
      <c r="B70" s="185" t="s">
        <v>63</v>
      </c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7"/>
    </row>
    <row r="71" spans="1:15" ht="20.25" customHeight="1">
      <c r="A71" s="25"/>
      <c r="B71" s="188" t="s">
        <v>48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90"/>
    </row>
    <row r="72" spans="1:15" ht="20.25" customHeight="1">
      <c r="A72" s="25"/>
      <c r="B72" s="185" t="s">
        <v>49</v>
      </c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7"/>
    </row>
    <row r="73" spans="1:15" ht="20.25">
      <c r="A73" s="25"/>
      <c r="B73" s="58" t="s">
        <v>34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60"/>
    </row>
    <row r="74" spans="1:15" ht="18">
      <c r="B74" s="74"/>
      <c r="C74" s="75"/>
      <c r="D74" s="75"/>
      <c r="E74" s="75"/>
      <c r="F74" s="75"/>
      <c r="G74" s="76"/>
      <c r="H74" s="203" t="s">
        <v>3</v>
      </c>
      <c r="I74" s="204"/>
      <c r="J74" s="204"/>
      <c r="K74" s="204"/>
      <c r="L74" s="205" t="s">
        <v>30</v>
      </c>
      <c r="M74" s="204"/>
      <c r="N74" s="204"/>
      <c r="O74" s="206" t="s">
        <v>29</v>
      </c>
    </row>
    <row r="75" spans="1:15" ht="45.75" customHeight="1">
      <c r="B75" s="4" t="s">
        <v>42</v>
      </c>
      <c r="C75" s="4" t="s">
        <v>0</v>
      </c>
      <c r="D75" s="5" t="s">
        <v>1</v>
      </c>
      <c r="E75" s="5" t="s">
        <v>26</v>
      </c>
      <c r="F75" s="5" t="s">
        <v>25</v>
      </c>
      <c r="G75" s="5" t="s">
        <v>2</v>
      </c>
      <c r="H75" s="67" t="s">
        <v>212</v>
      </c>
      <c r="I75" s="67" t="s">
        <v>213</v>
      </c>
      <c r="J75" s="67" t="s">
        <v>55</v>
      </c>
      <c r="K75" s="5" t="s">
        <v>4</v>
      </c>
      <c r="L75" s="5" t="s">
        <v>28</v>
      </c>
      <c r="M75" s="5" t="s">
        <v>27</v>
      </c>
      <c r="N75" s="5" t="s">
        <v>22</v>
      </c>
      <c r="O75" s="207"/>
    </row>
    <row r="76" spans="1:15" ht="66" customHeight="1">
      <c r="B76" s="182" t="s">
        <v>147</v>
      </c>
      <c r="C76" s="47" t="s">
        <v>148</v>
      </c>
      <c r="D76" s="53" t="s">
        <v>153</v>
      </c>
      <c r="E76" s="48" t="s">
        <v>27</v>
      </c>
      <c r="F76" s="47" t="s">
        <v>151</v>
      </c>
      <c r="G76" s="49">
        <v>0.25</v>
      </c>
      <c r="H76" s="50">
        <v>0.08</v>
      </c>
      <c r="I76" s="50">
        <v>0.09</v>
      </c>
      <c r="J76" s="50">
        <v>0.08</v>
      </c>
      <c r="K76" s="50">
        <f>SUM(H76+I76+J76)</f>
        <v>0.25</v>
      </c>
      <c r="L76" s="51">
        <f>+K76-G76</f>
        <v>0</v>
      </c>
      <c r="M76" s="51">
        <f>K76/G76</f>
        <v>1</v>
      </c>
      <c r="N76" s="88" t="str">
        <f>IF(M76&lt;$AB$16,"T",IF(M76&lt;=$AC$16,"R",IF(M76&gt;$AD$16,"P")))</f>
        <v>P</v>
      </c>
      <c r="O76" s="29"/>
    </row>
    <row r="77" spans="1:15" ht="45.75" customHeight="1">
      <c r="B77" s="183"/>
      <c r="C77" s="47" t="s">
        <v>149</v>
      </c>
      <c r="D77" s="89" t="s">
        <v>154</v>
      </c>
      <c r="E77" s="48" t="s">
        <v>67</v>
      </c>
      <c r="F77" s="47" t="s">
        <v>152</v>
      </c>
      <c r="G77" s="44">
        <v>5</v>
      </c>
      <c r="H77" s="45">
        <v>1</v>
      </c>
      <c r="I77" s="45">
        <v>2</v>
      </c>
      <c r="J77" s="45">
        <v>2</v>
      </c>
      <c r="K77" s="45">
        <f>SUM(H77+I77+J77)</f>
        <v>5</v>
      </c>
      <c r="L77" s="69">
        <f>+K77-G77</f>
        <v>0</v>
      </c>
      <c r="M77" s="51">
        <f>K77/G77</f>
        <v>1</v>
      </c>
      <c r="N77" s="88" t="str">
        <f>IF(M77&lt;$AB$16,"T",IF(M77&lt;=$AC$16,"R",IF(M77&gt;$AD$16,"P")))</f>
        <v>P</v>
      </c>
      <c r="O77" s="35"/>
    </row>
    <row r="78" spans="1:15" ht="41.25" customHeight="1">
      <c r="B78" s="184"/>
      <c r="C78" s="47" t="s">
        <v>150</v>
      </c>
      <c r="D78" s="53" t="s">
        <v>155</v>
      </c>
      <c r="E78" s="48" t="s">
        <v>67</v>
      </c>
      <c r="F78" s="47" t="s">
        <v>152</v>
      </c>
      <c r="G78" s="44">
        <v>0</v>
      </c>
      <c r="H78" s="45">
        <v>0</v>
      </c>
      <c r="I78" s="45">
        <v>0</v>
      </c>
      <c r="J78" s="45">
        <v>1</v>
      </c>
      <c r="K78" s="45">
        <f>SUM(H78+I78+J78)</f>
        <v>1</v>
      </c>
      <c r="L78" s="69">
        <f>+K78-G78</f>
        <v>1</v>
      </c>
      <c r="M78" s="51" t="e">
        <f>K78/G78</f>
        <v>#DIV/0!</v>
      </c>
      <c r="N78" s="90" t="e">
        <f>IF(M78&lt;$AB$16,"T",IF(M78&lt;=$AC$16,"R",IF(M78&gt;$AD$16,"P")))</f>
        <v>#DIV/0!</v>
      </c>
      <c r="O78" s="54" t="s">
        <v>215</v>
      </c>
    </row>
    <row r="79" spans="1:15" ht="76.5" customHeight="1">
      <c r="B79" s="47" t="s">
        <v>156</v>
      </c>
      <c r="C79" s="53" t="s">
        <v>157</v>
      </c>
      <c r="D79" s="47" t="s">
        <v>159</v>
      </c>
      <c r="E79" s="48" t="s">
        <v>27</v>
      </c>
      <c r="F79" s="47" t="s">
        <v>158</v>
      </c>
      <c r="G79" s="49">
        <v>1</v>
      </c>
      <c r="H79" s="50">
        <v>0.4</v>
      </c>
      <c r="I79" s="50">
        <v>0.4</v>
      </c>
      <c r="J79" s="50">
        <v>0.2</v>
      </c>
      <c r="K79" s="50">
        <f>SUM(H79+I79+J79)</f>
        <v>1</v>
      </c>
      <c r="L79" s="51">
        <f>+K79-G79</f>
        <v>0</v>
      </c>
      <c r="M79" s="51">
        <f>K79/G79</f>
        <v>1</v>
      </c>
      <c r="N79" s="88" t="str">
        <f>IF(M79&lt;$AB$16,"T",IF(M79&lt;=$AC$16,"R",IF(M79&gt;$AD$16,"P")))</f>
        <v>P</v>
      </c>
      <c r="O79" s="70"/>
    </row>
    <row r="82" spans="1:15" ht="20.25" customHeight="1">
      <c r="A82" s="25"/>
      <c r="B82" s="185" t="s">
        <v>50</v>
      </c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7"/>
    </row>
    <row r="83" spans="1:15" ht="20.25" customHeight="1">
      <c r="A83" s="25"/>
      <c r="B83" s="188" t="s">
        <v>51</v>
      </c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90"/>
    </row>
    <row r="84" spans="1:15" ht="20.25" customHeight="1">
      <c r="A84" s="25"/>
      <c r="B84" s="185" t="s">
        <v>52</v>
      </c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7"/>
    </row>
    <row r="85" spans="1:15" ht="20.25">
      <c r="A85" s="25"/>
      <c r="B85" s="58" t="s">
        <v>34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60"/>
    </row>
    <row r="86" spans="1:15" ht="17.25" customHeight="1">
      <c r="B86" s="74"/>
      <c r="C86" s="75"/>
      <c r="D86" s="75"/>
      <c r="E86" s="75"/>
      <c r="F86" s="75"/>
      <c r="G86" s="76"/>
      <c r="H86" s="191" t="s">
        <v>3</v>
      </c>
      <c r="I86" s="192"/>
      <c r="J86" s="192"/>
      <c r="K86" s="193"/>
      <c r="L86" s="194" t="s">
        <v>30</v>
      </c>
      <c r="M86" s="195"/>
      <c r="N86" s="196"/>
      <c r="O86" s="197" t="s">
        <v>29</v>
      </c>
    </row>
    <row r="87" spans="1:15" ht="44.25" customHeight="1">
      <c r="B87" s="37" t="s">
        <v>42</v>
      </c>
      <c r="C87" s="37" t="s">
        <v>0</v>
      </c>
      <c r="D87" s="71" t="s">
        <v>1</v>
      </c>
      <c r="E87" s="71" t="s">
        <v>26</v>
      </c>
      <c r="F87" s="71" t="s">
        <v>25</v>
      </c>
      <c r="G87" s="71" t="s">
        <v>2</v>
      </c>
      <c r="H87" s="67" t="s">
        <v>212</v>
      </c>
      <c r="I87" s="67" t="s">
        <v>213</v>
      </c>
      <c r="J87" s="67" t="s">
        <v>55</v>
      </c>
      <c r="K87" s="71" t="s">
        <v>4</v>
      </c>
      <c r="L87" s="71" t="s">
        <v>28</v>
      </c>
      <c r="M87" s="71" t="s">
        <v>27</v>
      </c>
      <c r="N87" s="71" t="s">
        <v>22</v>
      </c>
      <c r="O87" s="198"/>
    </row>
    <row r="88" spans="1:15" ht="37.5" customHeight="1">
      <c r="B88" s="72" t="s">
        <v>160</v>
      </c>
      <c r="C88" s="39" t="s">
        <v>161</v>
      </c>
      <c r="D88" s="72" t="s">
        <v>70</v>
      </c>
      <c r="E88" s="52" t="s">
        <v>27</v>
      </c>
      <c r="F88" s="39" t="s">
        <v>162</v>
      </c>
      <c r="G88" s="40">
        <v>0</v>
      </c>
      <c r="H88" s="41">
        <v>0</v>
      </c>
      <c r="I88" s="41">
        <v>0</v>
      </c>
      <c r="J88" s="41">
        <v>0</v>
      </c>
      <c r="K88" s="41">
        <f>SUM(H88+I88+J88)</f>
        <v>0</v>
      </c>
      <c r="L88" s="42">
        <f>+K88-G88</f>
        <v>0</v>
      </c>
      <c r="M88" s="42" t="e">
        <f>K88/G88</f>
        <v>#DIV/0!</v>
      </c>
      <c r="N88" s="84" t="e">
        <f t="shared" ref="N88" si="16">IF(M88&lt;$AB$16,"T",IF(M88&lt;=$AC$16,"R",IF(M88&gt;$AD$16,"P")))</f>
        <v>#DIV/0!</v>
      </c>
      <c r="O88" s="87" t="s">
        <v>219</v>
      </c>
    </row>
    <row r="89" spans="1:15" ht="57.75" customHeight="1">
      <c r="B89" s="72" t="s">
        <v>163</v>
      </c>
      <c r="C89" s="39" t="s">
        <v>165</v>
      </c>
      <c r="D89" s="72" t="s">
        <v>168</v>
      </c>
      <c r="E89" s="52" t="s">
        <v>27</v>
      </c>
      <c r="F89" s="39" t="s">
        <v>167</v>
      </c>
      <c r="G89" s="40">
        <v>0.25</v>
      </c>
      <c r="H89" s="41">
        <v>0.05</v>
      </c>
      <c r="I89" s="41">
        <v>0.1</v>
      </c>
      <c r="J89" s="41">
        <v>0.1</v>
      </c>
      <c r="K89" s="41">
        <f>SUM(H89+I89+J89)</f>
        <v>0.25</v>
      </c>
      <c r="L89" s="42">
        <f>+K89-G89</f>
        <v>0</v>
      </c>
      <c r="M89" s="42">
        <f>K89/G89</f>
        <v>1</v>
      </c>
      <c r="N89" s="84" t="str">
        <f>IF(M89&lt;$AB$16,"T",IF(M89&lt;=$AC$16,"R",IF(M89&gt;$AD$16,"P")))</f>
        <v>P</v>
      </c>
      <c r="O89" s="36"/>
    </row>
    <row r="90" spans="1:15" ht="60.75" customHeight="1">
      <c r="B90" s="72" t="s">
        <v>164</v>
      </c>
      <c r="C90" s="39" t="s">
        <v>166</v>
      </c>
      <c r="D90" s="72" t="s">
        <v>69</v>
      </c>
      <c r="E90" s="52" t="s">
        <v>27</v>
      </c>
      <c r="F90" s="39" t="s">
        <v>167</v>
      </c>
      <c r="G90" s="40">
        <v>0.25</v>
      </c>
      <c r="H90" s="41">
        <v>0.05</v>
      </c>
      <c r="I90" s="41">
        <v>0.1</v>
      </c>
      <c r="J90" s="41">
        <v>0.1</v>
      </c>
      <c r="K90" s="41">
        <f>SUM(H90+I90+J90)</f>
        <v>0.25</v>
      </c>
      <c r="L90" s="42">
        <f>+K90-G90</f>
        <v>0</v>
      </c>
      <c r="M90" s="42">
        <f>K90/G90</f>
        <v>1</v>
      </c>
      <c r="N90" s="84" t="str">
        <f>IF(M90&lt;$AB$16,"T",IF(M90&lt;=$AC$16,"R",IF(M90&gt;$AD$16,"P")))</f>
        <v>P</v>
      </c>
      <c r="O90" s="54"/>
    </row>
    <row r="91" spans="1:15" ht="20.25" customHeight="1"/>
    <row r="92" spans="1:15" ht="36.75" customHeight="1">
      <c r="B92" s="199" t="s">
        <v>169</v>
      </c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</row>
    <row r="93" spans="1:15" ht="17.25" customHeight="1">
      <c r="B93" s="66"/>
      <c r="C93" s="66"/>
      <c r="D93" s="66"/>
      <c r="E93" s="66"/>
      <c r="F93" s="66"/>
      <c r="G93" s="66"/>
      <c r="H93" s="200" t="s">
        <v>3</v>
      </c>
      <c r="I93" s="200"/>
      <c r="J93" s="200"/>
      <c r="K93" s="200"/>
      <c r="L93" s="201" t="s">
        <v>30</v>
      </c>
      <c r="M93" s="201"/>
      <c r="N93" s="201"/>
      <c r="O93" s="202" t="s">
        <v>29</v>
      </c>
    </row>
    <row r="94" spans="1:15" ht="48.75" customHeight="1">
      <c r="B94" s="67" t="s">
        <v>42</v>
      </c>
      <c r="C94" s="67" t="s">
        <v>0</v>
      </c>
      <c r="D94" s="73" t="s">
        <v>1</v>
      </c>
      <c r="E94" s="73" t="s">
        <v>26</v>
      </c>
      <c r="F94" s="73" t="s">
        <v>25</v>
      </c>
      <c r="G94" s="73" t="s">
        <v>2</v>
      </c>
      <c r="H94" s="67" t="s">
        <v>212</v>
      </c>
      <c r="I94" s="67" t="s">
        <v>213</v>
      </c>
      <c r="J94" s="67" t="s">
        <v>55</v>
      </c>
      <c r="K94" s="73" t="s">
        <v>4</v>
      </c>
      <c r="L94" s="73" t="s">
        <v>28</v>
      </c>
      <c r="M94" s="73" t="s">
        <v>27</v>
      </c>
      <c r="N94" s="73" t="s">
        <v>22</v>
      </c>
      <c r="O94" s="202"/>
    </row>
    <row r="95" spans="1:15" ht="67.5" customHeight="1">
      <c r="B95" s="181" t="s">
        <v>170</v>
      </c>
      <c r="C95" s="72" t="s">
        <v>171</v>
      </c>
      <c r="D95" s="72" t="s">
        <v>194</v>
      </c>
      <c r="E95" s="52" t="s">
        <v>27</v>
      </c>
      <c r="F95" s="63" t="s">
        <v>173</v>
      </c>
      <c r="G95" s="40">
        <v>1</v>
      </c>
      <c r="H95" s="40">
        <v>0.3</v>
      </c>
      <c r="I95" s="40">
        <v>0.35</v>
      </c>
      <c r="J95" s="40">
        <v>0.35</v>
      </c>
      <c r="K95" s="40">
        <f t="shared" ref="K95:K103" si="17">SUM(H95+I95+J95)</f>
        <v>0.99999999999999989</v>
      </c>
      <c r="L95" s="40">
        <f t="shared" ref="L95:L103" si="18">+K95-G95</f>
        <v>0</v>
      </c>
      <c r="M95" s="40">
        <f>K95/G95</f>
        <v>0.99999999999999989</v>
      </c>
      <c r="N95" s="84" t="str">
        <f>IF(M95&lt;$AB$16,"T",IF(M95&lt;=$AC$16,"R",IF(M95&gt;$AD$16,"P")))</f>
        <v>P</v>
      </c>
      <c r="O95" s="36"/>
    </row>
    <row r="96" spans="1:15" ht="67.5" customHeight="1">
      <c r="B96" s="181"/>
      <c r="C96" s="72" t="s">
        <v>172</v>
      </c>
      <c r="D96" s="72" t="s">
        <v>195</v>
      </c>
      <c r="E96" s="52" t="s">
        <v>27</v>
      </c>
      <c r="F96" s="63" t="s">
        <v>174</v>
      </c>
      <c r="G96" s="40">
        <v>1</v>
      </c>
      <c r="H96" s="40">
        <v>0.3</v>
      </c>
      <c r="I96" s="40">
        <v>0.35</v>
      </c>
      <c r="J96" s="40">
        <v>0.35</v>
      </c>
      <c r="K96" s="40">
        <f t="shared" si="17"/>
        <v>0.99999999999999989</v>
      </c>
      <c r="L96" s="40">
        <f t="shared" si="18"/>
        <v>0</v>
      </c>
      <c r="M96" s="40">
        <f>K96/G96</f>
        <v>0.99999999999999989</v>
      </c>
      <c r="N96" s="84" t="str">
        <f>IF(M96&lt;$AB$16,"T",IF(M96&lt;=$AC$16,"R",IF(M96&gt;$AD$16,"P")))</f>
        <v>P</v>
      </c>
      <c r="O96" s="36"/>
    </row>
    <row r="97" spans="2:28" ht="54" customHeight="1">
      <c r="B97" s="181" t="s">
        <v>175</v>
      </c>
      <c r="C97" s="85" t="s">
        <v>214</v>
      </c>
      <c r="D97" s="43" t="s">
        <v>192</v>
      </c>
      <c r="E97" s="40" t="s">
        <v>67</v>
      </c>
      <c r="F97" s="83" t="s">
        <v>177</v>
      </c>
      <c r="G97" s="65">
        <v>1</v>
      </c>
      <c r="H97" s="65">
        <v>1</v>
      </c>
      <c r="I97" s="65">
        <v>0</v>
      </c>
      <c r="J97" s="65">
        <v>0.25</v>
      </c>
      <c r="K97" s="65">
        <f t="shared" si="17"/>
        <v>1.25</v>
      </c>
      <c r="L97" s="65">
        <f t="shared" si="18"/>
        <v>0.25</v>
      </c>
      <c r="M97" s="40">
        <v>1</v>
      </c>
      <c r="N97" s="84" t="str">
        <f t="shared" ref="N97:N103" si="19">IF(M97&lt;$AB$16,"T",IF(M97&lt;=$AC$16,"R",IF(M97&gt;$AD$16,"P")))</f>
        <v>P</v>
      </c>
      <c r="O97" s="36"/>
    </row>
    <row r="98" spans="2:28" ht="57" customHeight="1">
      <c r="B98" s="181"/>
      <c r="C98" s="85" t="s">
        <v>176</v>
      </c>
      <c r="D98" s="43" t="s">
        <v>193</v>
      </c>
      <c r="E98" s="52" t="s">
        <v>67</v>
      </c>
      <c r="F98" s="83" t="s">
        <v>177</v>
      </c>
      <c r="G98" s="52">
        <v>-12</v>
      </c>
      <c r="H98" s="86">
        <v>-2</v>
      </c>
      <c r="I98" s="86">
        <v>0</v>
      </c>
      <c r="J98" s="86">
        <v>0</v>
      </c>
      <c r="K98" s="65">
        <f t="shared" si="17"/>
        <v>-2</v>
      </c>
      <c r="L98" s="65">
        <f t="shared" si="18"/>
        <v>10</v>
      </c>
      <c r="M98" s="40">
        <v>1</v>
      </c>
      <c r="N98" s="84" t="str">
        <f t="shared" si="19"/>
        <v>P</v>
      </c>
      <c r="O98" s="36"/>
    </row>
    <row r="99" spans="2:28" ht="51" customHeight="1">
      <c r="B99" s="83" t="s">
        <v>178</v>
      </c>
      <c r="C99" s="72" t="s">
        <v>179</v>
      </c>
      <c r="D99" s="72" t="s">
        <v>208</v>
      </c>
      <c r="E99" s="52" t="s">
        <v>27</v>
      </c>
      <c r="F99" s="64" t="s">
        <v>180</v>
      </c>
      <c r="G99" s="40">
        <v>0</v>
      </c>
      <c r="H99" s="40">
        <v>0</v>
      </c>
      <c r="I99" s="40">
        <v>0</v>
      </c>
      <c r="J99" s="40">
        <v>0</v>
      </c>
      <c r="K99" s="40">
        <f t="shared" si="17"/>
        <v>0</v>
      </c>
      <c r="L99" s="40">
        <f t="shared" si="18"/>
        <v>0</v>
      </c>
      <c r="M99" s="40" t="e">
        <f>K99/G99</f>
        <v>#DIV/0!</v>
      </c>
      <c r="N99" s="84" t="e">
        <f t="shared" si="19"/>
        <v>#DIV/0!</v>
      </c>
      <c r="O99" s="62" t="s">
        <v>216</v>
      </c>
      <c r="AB99" s="77"/>
    </row>
    <row r="100" spans="2:28" ht="67.5" customHeight="1">
      <c r="B100" s="72" t="s">
        <v>181</v>
      </c>
      <c r="C100" s="72" t="s">
        <v>223</v>
      </c>
      <c r="D100" s="72" t="s">
        <v>224</v>
      </c>
      <c r="E100" s="52" t="s">
        <v>27</v>
      </c>
      <c r="F100" s="64" t="s">
        <v>182</v>
      </c>
      <c r="G100" s="52">
        <v>0</v>
      </c>
      <c r="H100" s="52">
        <v>0</v>
      </c>
      <c r="I100" s="52">
        <v>0</v>
      </c>
      <c r="J100" s="52">
        <v>0</v>
      </c>
      <c r="K100" s="65">
        <f t="shared" si="17"/>
        <v>0</v>
      </c>
      <c r="L100" s="65">
        <v>0</v>
      </c>
      <c r="M100" s="40" t="e">
        <f>K100/G100</f>
        <v>#DIV/0!</v>
      </c>
      <c r="N100" s="84" t="e">
        <f t="shared" si="19"/>
        <v>#DIV/0!</v>
      </c>
      <c r="O100" s="79" t="s">
        <v>209</v>
      </c>
      <c r="P100" s="78"/>
    </row>
    <row r="101" spans="2:28" ht="53.25" customHeight="1">
      <c r="B101" s="63" t="s">
        <v>183</v>
      </c>
      <c r="C101" s="62" t="s">
        <v>184</v>
      </c>
      <c r="D101" s="63" t="s">
        <v>210</v>
      </c>
      <c r="E101" s="52" t="s">
        <v>27</v>
      </c>
      <c r="F101" s="63" t="s">
        <v>211</v>
      </c>
      <c r="G101" s="40">
        <v>0.25</v>
      </c>
      <c r="H101" s="40">
        <v>0.1</v>
      </c>
      <c r="I101" s="40">
        <v>0.1</v>
      </c>
      <c r="J101" s="40">
        <v>0.05</v>
      </c>
      <c r="K101" s="40">
        <f t="shared" si="17"/>
        <v>0.25</v>
      </c>
      <c r="L101" s="40">
        <f t="shared" si="18"/>
        <v>0</v>
      </c>
      <c r="M101" s="40">
        <f>K101/G101</f>
        <v>1</v>
      </c>
      <c r="N101" s="84" t="str">
        <f t="shared" si="19"/>
        <v>P</v>
      </c>
      <c r="O101" s="68"/>
    </row>
    <row r="102" spans="2:28" ht="57" customHeight="1">
      <c r="B102" s="72" t="s">
        <v>185</v>
      </c>
      <c r="C102" s="72" t="s">
        <v>186</v>
      </c>
      <c r="D102" s="72" t="s">
        <v>191</v>
      </c>
      <c r="E102" s="52" t="s">
        <v>27</v>
      </c>
      <c r="F102" s="63" t="s">
        <v>187</v>
      </c>
      <c r="G102" s="40">
        <v>0.25</v>
      </c>
      <c r="H102" s="40">
        <v>0.06</v>
      </c>
      <c r="I102" s="40">
        <v>0.03</v>
      </c>
      <c r="J102" s="40">
        <v>0.16</v>
      </c>
      <c r="K102" s="40">
        <f t="shared" si="17"/>
        <v>0.25</v>
      </c>
      <c r="L102" s="40">
        <f t="shared" si="18"/>
        <v>0</v>
      </c>
      <c r="M102" s="40">
        <f>K102/G102</f>
        <v>1</v>
      </c>
      <c r="N102" s="84" t="str">
        <f t="shared" si="19"/>
        <v>P</v>
      </c>
      <c r="O102" s="62" t="s">
        <v>225</v>
      </c>
    </row>
    <row r="103" spans="2:28" ht="49.5" customHeight="1">
      <c r="B103" s="83" t="s">
        <v>188</v>
      </c>
      <c r="C103" s="72" t="s">
        <v>189</v>
      </c>
      <c r="D103" s="72" t="s">
        <v>191</v>
      </c>
      <c r="E103" s="52" t="s">
        <v>27</v>
      </c>
      <c r="F103" s="63" t="s">
        <v>190</v>
      </c>
      <c r="G103" s="40">
        <v>1</v>
      </c>
      <c r="H103" s="40">
        <v>0.25</v>
      </c>
      <c r="I103" s="40">
        <v>0.3</v>
      </c>
      <c r="J103" s="40">
        <v>0.45</v>
      </c>
      <c r="K103" s="40">
        <f t="shared" si="17"/>
        <v>1</v>
      </c>
      <c r="L103" s="40">
        <f t="shared" si="18"/>
        <v>0</v>
      </c>
      <c r="M103" s="40">
        <f>K103/G103</f>
        <v>1</v>
      </c>
      <c r="N103" s="84" t="str">
        <f t="shared" si="19"/>
        <v>P</v>
      </c>
      <c r="O103" s="68"/>
    </row>
  </sheetData>
  <mergeCells count="61">
    <mergeCell ref="B8:O8"/>
    <mergeCell ref="L2:O2"/>
    <mergeCell ref="L3:O3"/>
    <mergeCell ref="K4:O4"/>
    <mergeCell ref="B6:O6"/>
    <mergeCell ref="B7:O7"/>
    <mergeCell ref="B26:O26"/>
    <mergeCell ref="B10:O10"/>
    <mergeCell ref="B11:O11"/>
    <mergeCell ref="B12:O12"/>
    <mergeCell ref="B13:O13"/>
    <mergeCell ref="B14:G14"/>
    <mergeCell ref="H14:K14"/>
    <mergeCell ref="L14:N14"/>
    <mergeCell ref="O14:O15"/>
    <mergeCell ref="B18:B19"/>
    <mergeCell ref="C18:C19"/>
    <mergeCell ref="B23:O23"/>
    <mergeCell ref="B24:O24"/>
    <mergeCell ref="B25:O25"/>
    <mergeCell ref="H49:K49"/>
    <mergeCell ref="L49:N49"/>
    <mergeCell ref="O49:O50"/>
    <mergeCell ref="B27:G27"/>
    <mergeCell ref="H27:K27"/>
    <mergeCell ref="L27:N27"/>
    <mergeCell ref="O27:O28"/>
    <mergeCell ref="B33:O33"/>
    <mergeCell ref="B34:O34"/>
    <mergeCell ref="B35:G35"/>
    <mergeCell ref="H35:K35"/>
    <mergeCell ref="L35:N35"/>
    <mergeCell ref="O35:O36"/>
    <mergeCell ref="B42:B43"/>
    <mergeCell ref="H74:K74"/>
    <mergeCell ref="L74:N74"/>
    <mergeCell ref="O74:O75"/>
    <mergeCell ref="B56:O56"/>
    <mergeCell ref="B57:O57"/>
    <mergeCell ref="B58:O58"/>
    <mergeCell ref="H60:K60"/>
    <mergeCell ref="L60:N60"/>
    <mergeCell ref="O60:O61"/>
    <mergeCell ref="B62:B63"/>
    <mergeCell ref="B64:B65"/>
    <mergeCell ref="B70:O70"/>
    <mergeCell ref="B71:O71"/>
    <mergeCell ref="B72:O72"/>
    <mergeCell ref="B97:B98"/>
    <mergeCell ref="B76:B78"/>
    <mergeCell ref="B82:O82"/>
    <mergeCell ref="B83:O83"/>
    <mergeCell ref="B84:O84"/>
    <mergeCell ref="H86:K86"/>
    <mergeCell ref="L86:N86"/>
    <mergeCell ref="O86:O87"/>
    <mergeCell ref="B92:O92"/>
    <mergeCell ref="H93:K93"/>
    <mergeCell ref="L93:N93"/>
    <mergeCell ref="O93:O94"/>
    <mergeCell ref="B95:B96"/>
  </mergeCells>
  <conditionalFormatting sqref="N16:N21">
    <cfRule type="containsText" dxfId="35" priority="43" stopIfTrue="1" operator="containsText" text="P">
      <formula>NOT(ISERROR(SEARCH("P",N16)))</formula>
    </cfRule>
    <cfRule type="containsText" dxfId="34" priority="44" stopIfTrue="1" operator="containsText" text="R">
      <formula>NOT(ISERROR(SEARCH("R",N16)))</formula>
    </cfRule>
    <cfRule type="containsText" dxfId="33" priority="45" operator="containsText" text="T">
      <formula>NOT(ISERROR(SEARCH("T",N16)))</formula>
    </cfRule>
  </conditionalFormatting>
  <conditionalFormatting sqref="N29:N32">
    <cfRule type="containsText" dxfId="32" priority="39" stopIfTrue="1" operator="containsText" text="P">
      <formula>NOT(ISERROR(SEARCH("P",N29)))</formula>
    </cfRule>
    <cfRule type="containsText" dxfId="31" priority="40" stopIfTrue="1" operator="containsText" text="R">
      <formula>NOT(ISERROR(SEARCH("R",N29)))</formula>
    </cfRule>
    <cfRule type="containsText" dxfId="30" priority="41" operator="containsText" text="T">
      <formula>NOT(ISERROR(SEARCH("T",N29)))</formula>
    </cfRule>
  </conditionalFormatting>
  <conditionalFormatting sqref="N30:N32">
    <cfRule type="iconSet" priority="42">
      <iconSet iconSet="3Symbols2">
        <cfvo type="percent" val="0"/>
        <cfvo type="percent" val="0.74"/>
        <cfvo type="percent" val="0.85"/>
      </iconSet>
    </cfRule>
  </conditionalFormatting>
  <conditionalFormatting sqref="N31:N32">
    <cfRule type="containsText" dxfId="29" priority="36" stopIfTrue="1" operator="containsText" text="P">
      <formula>NOT(ISERROR(SEARCH("P",N31)))</formula>
    </cfRule>
    <cfRule type="containsText" dxfId="28" priority="37" stopIfTrue="1" operator="containsText" text="R">
      <formula>NOT(ISERROR(SEARCH("R",N31)))</formula>
    </cfRule>
    <cfRule type="containsText" dxfId="27" priority="38" operator="containsText" text="T">
      <formula>NOT(ISERROR(SEARCH("T",N31)))</formula>
    </cfRule>
  </conditionalFormatting>
  <conditionalFormatting sqref="N31:N32">
    <cfRule type="iconSet" priority="35">
      <iconSet iconSet="3Symbols2">
        <cfvo type="percent" val="0"/>
        <cfvo type="percent" val="0.74"/>
        <cfvo type="percent" val="0.85"/>
      </iconSet>
    </cfRule>
  </conditionalFormatting>
  <conditionalFormatting sqref="N53">
    <cfRule type="containsText" dxfId="26" priority="28" stopIfTrue="1" operator="containsText" text="P">
      <formula>NOT(ISERROR(SEARCH("P",N53)))</formula>
    </cfRule>
    <cfRule type="containsText" dxfId="25" priority="29" stopIfTrue="1" operator="containsText" text="R">
      <formula>NOT(ISERROR(SEARCH("R",N53)))</formula>
    </cfRule>
    <cfRule type="containsText" dxfId="24" priority="30" operator="containsText" text="T">
      <formula>NOT(ISERROR(SEARCH("T",N53)))</formula>
    </cfRule>
  </conditionalFormatting>
  <conditionalFormatting sqref="N51:N53">
    <cfRule type="containsText" dxfId="23" priority="31" stopIfTrue="1" operator="containsText" text="P">
      <formula>NOT(ISERROR(SEARCH("P",N51)))</formula>
    </cfRule>
    <cfRule type="containsText" dxfId="22" priority="32" stopIfTrue="1" operator="containsText" text="R">
      <formula>NOT(ISERROR(SEARCH("R",N51)))</formula>
    </cfRule>
    <cfRule type="containsText" dxfId="21" priority="33" operator="containsText" text="T">
      <formula>NOT(ISERROR(SEARCH("T",N51)))</formula>
    </cfRule>
  </conditionalFormatting>
  <conditionalFormatting sqref="N52:N53">
    <cfRule type="iconSet" priority="34">
      <iconSet iconSet="3Symbols2">
        <cfvo type="percent" val="0"/>
        <cfvo type="percent" val="0.74"/>
        <cfvo type="percent" val="0.85"/>
      </iconSet>
    </cfRule>
  </conditionalFormatting>
  <conditionalFormatting sqref="N53">
    <cfRule type="iconSet" priority="27">
      <iconSet iconSet="3Symbols2">
        <cfvo type="percent" val="0"/>
        <cfvo type="percent" val="0.74"/>
        <cfvo type="percent" val="0.85"/>
      </iconSet>
    </cfRule>
  </conditionalFormatting>
  <conditionalFormatting sqref="N16:N21">
    <cfRule type="containsText" dxfId="20" priority="24" stopIfTrue="1" operator="containsText" text="P">
      <formula>NOT(ISERROR(SEARCH("P",N16)))</formula>
    </cfRule>
    <cfRule type="containsText" dxfId="19" priority="25" stopIfTrue="1" operator="containsText" text="R">
      <formula>NOT(ISERROR(SEARCH("R",N16)))</formula>
    </cfRule>
    <cfRule type="containsText" dxfId="18" priority="26" operator="containsText" text="T">
      <formula>NOT(ISERROR(SEARCH("T",N16)))</formula>
    </cfRule>
  </conditionalFormatting>
  <conditionalFormatting sqref="N16:N21">
    <cfRule type="iconSet" priority="23">
      <iconSet iconSet="3Symbols2">
        <cfvo type="percent" val="0"/>
        <cfvo type="percent" val="0.74"/>
        <cfvo type="percent" val="0.85"/>
      </iconSet>
    </cfRule>
  </conditionalFormatting>
  <conditionalFormatting sqref="N76:N79">
    <cfRule type="containsText" dxfId="17" priority="20" stopIfTrue="1" operator="containsText" text="P">
      <formula>NOT(ISERROR(SEARCH("P",N76)))</formula>
    </cfRule>
    <cfRule type="containsText" dxfId="16" priority="21" stopIfTrue="1" operator="containsText" text="R">
      <formula>NOT(ISERROR(SEARCH("R",N76)))</formula>
    </cfRule>
    <cfRule type="containsText" dxfId="15" priority="22" operator="containsText" text="T">
      <formula>NOT(ISERROR(SEARCH("T",N76)))</formula>
    </cfRule>
  </conditionalFormatting>
  <conditionalFormatting sqref="N89:N90">
    <cfRule type="containsText" dxfId="14" priority="17" stopIfTrue="1" operator="containsText" text="P">
      <formula>NOT(ISERROR(SEARCH("P",N89)))</formula>
    </cfRule>
    <cfRule type="containsText" dxfId="13" priority="18" stopIfTrue="1" operator="containsText" text="R">
      <formula>NOT(ISERROR(SEARCH("R",N89)))</formula>
    </cfRule>
    <cfRule type="containsText" dxfId="12" priority="19" operator="containsText" text="T">
      <formula>NOT(ISERROR(SEARCH("T",N89)))</formula>
    </cfRule>
  </conditionalFormatting>
  <conditionalFormatting sqref="N37:N46">
    <cfRule type="containsText" dxfId="11" priority="13" stopIfTrue="1" operator="containsText" text="P">
      <formula>NOT(ISERROR(SEARCH("P",N37)))</formula>
    </cfRule>
    <cfRule type="containsText" dxfId="10" priority="14" stopIfTrue="1" operator="containsText" text="R">
      <formula>NOT(ISERROR(SEARCH("R",N37)))</formula>
    </cfRule>
    <cfRule type="containsText" dxfId="9" priority="15" operator="containsText" text="T">
      <formula>NOT(ISERROR(SEARCH("T",N37)))</formula>
    </cfRule>
  </conditionalFormatting>
  <conditionalFormatting sqref="N37:N46">
    <cfRule type="iconSet" priority="16">
      <iconSet iconSet="3Symbols2">
        <cfvo type="percent" val="0"/>
        <cfvo type="percent" val="0.74"/>
        <cfvo type="percent" val="0.85"/>
      </iconSet>
    </cfRule>
  </conditionalFormatting>
  <conditionalFormatting sqref="N95:N103">
    <cfRule type="containsText" dxfId="8" priority="10" stopIfTrue="1" operator="containsText" text="P">
      <formula>NOT(ISERROR(SEARCH("P",N95)))</formula>
    </cfRule>
    <cfRule type="containsText" dxfId="7" priority="11" stopIfTrue="1" operator="containsText" text="R">
      <formula>NOT(ISERROR(SEARCH("R",N95)))</formula>
    </cfRule>
    <cfRule type="containsText" dxfId="6" priority="12" operator="containsText" text="T">
      <formula>NOT(ISERROR(SEARCH("T",N95)))</formula>
    </cfRule>
  </conditionalFormatting>
  <conditionalFormatting sqref="N88">
    <cfRule type="containsText" dxfId="5" priority="4" stopIfTrue="1" operator="containsText" text="P">
      <formula>NOT(ISERROR(SEARCH("P",N88)))</formula>
    </cfRule>
    <cfRule type="containsText" dxfId="4" priority="5" stopIfTrue="1" operator="containsText" text="R">
      <formula>NOT(ISERROR(SEARCH("R",N88)))</formula>
    </cfRule>
    <cfRule type="containsText" dxfId="3" priority="6" operator="containsText" text="T">
      <formula>NOT(ISERROR(SEARCH("T",N88)))</formula>
    </cfRule>
  </conditionalFormatting>
  <conditionalFormatting sqref="N62:N67">
    <cfRule type="containsText" dxfId="2" priority="1" stopIfTrue="1" operator="containsText" text="P">
      <formula>NOT(ISERROR(SEARCH("P",N62)))</formula>
    </cfRule>
    <cfRule type="containsText" dxfId="1" priority="2" stopIfTrue="1" operator="containsText" text="R">
      <formula>NOT(ISERROR(SEARCH("R",N62)))</formula>
    </cfRule>
    <cfRule type="containsText" dxfId="0" priority="3" operator="containsText" text="T">
      <formula>NOT(ISERROR(SEARCH("T",N62)))</formula>
    </cfRule>
  </conditionalFormatting>
  <pageMargins left="0.25" right="0.25" top="0.39370078740157499" bottom="0.74803149606299202" header="0.31496062992126" footer="0.31496062992126"/>
  <pageSetup scale="44" fitToHeight="5" orientation="landscape" r:id="rId1"/>
  <headerFooter>
    <oddFooter>&amp;L&amp;"Arial,Normal"&amp;8Dirección de Planificación y Desarrollo Institucional
Departamento de Planificación Institucional&amp;R&amp;"Arial,Normal"&amp;9Febrero, 2012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60"/>
  <sheetViews>
    <sheetView workbookViewId="0">
      <selection activeCell="G7" sqref="G7"/>
    </sheetView>
  </sheetViews>
  <sheetFormatPr baseColWidth="10" defaultColWidth="11.42578125" defaultRowHeight="15"/>
  <cols>
    <col min="1" max="2" width="11.42578125" customWidth="1"/>
    <col min="3" max="3" width="26.85546875" customWidth="1"/>
    <col min="4" max="6" width="11.42578125" customWidth="1"/>
    <col min="7" max="7" width="11.42578125" style="13" customWidth="1"/>
    <col min="8" max="8" width="8.7109375" customWidth="1"/>
    <col min="9" max="9" width="9.7109375" customWidth="1"/>
    <col min="10" max="10" width="9.28515625" customWidth="1"/>
    <col min="11" max="11" width="11.42578125" style="13" customWidth="1"/>
    <col min="12" max="14" width="11.42578125" customWidth="1"/>
    <col min="15" max="15" width="11.42578125" style="13" customWidth="1"/>
    <col min="16" max="18" width="11.42578125" customWidth="1"/>
    <col min="19" max="19" width="11.42578125" style="13" customWidth="1"/>
    <col min="20" max="20" width="11.42578125" customWidth="1"/>
    <col min="21" max="21" width="11.42578125" style="16" customWidth="1"/>
  </cols>
  <sheetData>
    <row r="2" spans="3:21">
      <c r="F2">
        <f>60*0.2</f>
        <v>12</v>
      </c>
    </row>
    <row r="5" spans="3:21" s="1" customFormat="1" ht="41.25" customHeight="1">
      <c r="C5" s="1" t="s">
        <v>17</v>
      </c>
      <c r="D5" s="1" t="s">
        <v>5</v>
      </c>
      <c r="E5" s="1" t="s">
        <v>6</v>
      </c>
      <c r="F5" s="1" t="s">
        <v>7</v>
      </c>
      <c r="G5" s="11" t="s">
        <v>19</v>
      </c>
      <c r="H5" s="1" t="s">
        <v>8</v>
      </c>
      <c r="I5" s="1" t="s">
        <v>9</v>
      </c>
      <c r="J5" s="1" t="s">
        <v>10</v>
      </c>
      <c r="K5" s="11" t="s">
        <v>19</v>
      </c>
      <c r="L5" s="1" t="s">
        <v>11</v>
      </c>
      <c r="M5" s="1" t="s">
        <v>12</v>
      </c>
      <c r="N5" s="1" t="s">
        <v>13</v>
      </c>
      <c r="O5" s="11" t="s">
        <v>19</v>
      </c>
      <c r="P5" s="1" t="s">
        <v>14</v>
      </c>
      <c r="Q5" s="1" t="s">
        <v>15</v>
      </c>
      <c r="R5" s="1" t="s">
        <v>16</v>
      </c>
      <c r="S5" s="11" t="s">
        <v>19</v>
      </c>
      <c r="U5" s="14" t="s">
        <v>21</v>
      </c>
    </row>
    <row r="6" spans="3:21" ht="50.25" customHeight="1">
      <c r="C6" s="9" t="s">
        <v>18</v>
      </c>
      <c r="D6" s="20">
        <v>5</v>
      </c>
      <c r="E6" s="20">
        <v>2</v>
      </c>
      <c r="F6" s="20">
        <v>6</v>
      </c>
      <c r="G6" s="21">
        <f>SUM(D6:F6)</f>
        <v>13</v>
      </c>
      <c r="H6" s="10"/>
      <c r="I6" s="10"/>
      <c r="J6" s="10"/>
      <c r="K6" s="12">
        <f>SUM(H6:J6)</f>
        <v>0</v>
      </c>
      <c r="L6" s="10"/>
      <c r="M6" s="10"/>
      <c r="N6" s="10"/>
      <c r="O6" s="12">
        <f>SUM(L6:N6)</f>
        <v>0</v>
      </c>
      <c r="P6" s="10"/>
      <c r="Q6" s="10"/>
      <c r="R6" s="10"/>
      <c r="S6" s="12">
        <f>SUM(P6:R6)</f>
        <v>0</v>
      </c>
      <c r="U6" s="15">
        <f>SUM(S6,O6,K6,G6)</f>
        <v>13</v>
      </c>
    </row>
    <row r="7" spans="3:21" ht="27" customHeight="1">
      <c r="C7" s="17" t="s">
        <v>20</v>
      </c>
      <c r="D7" s="18"/>
      <c r="E7" s="18"/>
      <c r="F7" s="18"/>
      <c r="G7" s="18">
        <v>12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9"/>
      <c r="U7" s="18">
        <v>60</v>
      </c>
    </row>
    <row r="8" spans="3:21" ht="13.5" customHeight="1"/>
    <row r="9" spans="3:21" ht="50.25" customHeight="1">
      <c r="C9" s="23" t="s">
        <v>23</v>
      </c>
      <c r="D9" s="20">
        <v>3</v>
      </c>
      <c r="E9" s="20">
        <v>2</v>
      </c>
      <c r="F9" s="20">
        <v>0</v>
      </c>
      <c r="G9" s="21">
        <f>SUM(D9:F9)</f>
        <v>5</v>
      </c>
      <c r="H9" s="10"/>
      <c r="I9" s="10"/>
      <c r="J9" s="10"/>
      <c r="K9" s="12">
        <f>SUM(H9:J9)</f>
        <v>0</v>
      </c>
      <c r="L9" s="10"/>
      <c r="M9" s="10"/>
      <c r="N9" s="10"/>
      <c r="O9" s="12">
        <f>SUM(L9:N9)</f>
        <v>0</v>
      </c>
      <c r="P9" s="10"/>
      <c r="Q9" s="10"/>
      <c r="R9" s="10"/>
      <c r="S9" s="12">
        <f>SUM(P9:R9)</f>
        <v>0</v>
      </c>
      <c r="U9" s="15">
        <f>SUM(S9,O9,K9,G9)</f>
        <v>5</v>
      </c>
    </row>
    <row r="10" spans="3:21" ht="27" customHeight="1">
      <c r="C10" s="17" t="s">
        <v>24</v>
      </c>
      <c r="D10" s="18"/>
      <c r="E10" s="18"/>
      <c r="F10" s="18"/>
      <c r="G10" s="18">
        <v>3</v>
      </c>
      <c r="H10" s="18"/>
      <c r="I10" s="18"/>
      <c r="J10" s="18"/>
      <c r="K10" s="18">
        <v>2</v>
      </c>
      <c r="L10" s="18"/>
      <c r="M10" s="18"/>
      <c r="N10" s="18"/>
      <c r="O10" s="18">
        <v>3</v>
      </c>
      <c r="P10" s="18"/>
      <c r="Q10" s="18"/>
      <c r="R10" s="18"/>
      <c r="S10" s="18">
        <v>2</v>
      </c>
      <c r="T10" s="19"/>
      <c r="U10" s="18">
        <v>10</v>
      </c>
    </row>
    <row r="11" spans="3:21" ht="27" customHeight="1"/>
    <row r="12" spans="3:21" ht="27" customHeight="1"/>
    <row r="13" spans="3:21" ht="27" customHeight="1"/>
    <row r="14" spans="3:21" ht="27" customHeight="1"/>
    <row r="15" spans="3:21" ht="27" customHeight="1"/>
    <row r="16" spans="3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</sheetData>
  <pageMargins left="0.75" right="0.75" top="1" bottom="1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- Junio</vt:lpstr>
      <vt:lpstr>DATOS </vt:lpstr>
      <vt:lpstr>'Abril - Junio'!Área_de_impresión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Nelvin Espinal</dc:creator>
  <cp:lastModifiedBy>Bibian Cuevas</cp:lastModifiedBy>
  <cp:lastPrinted>2018-07-06T15:12:04Z</cp:lastPrinted>
  <dcterms:created xsi:type="dcterms:W3CDTF">2012-02-13T16:16:40Z</dcterms:created>
  <dcterms:modified xsi:type="dcterms:W3CDTF">2018-10-05T20:39:50Z</dcterms:modified>
</cp:coreProperties>
</file>