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ísticas del CAP para el portal - Abril 2017\Mensual\"/>
    </mc:Choice>
  </mc:AlternateContent>
  <workbookProtection workbookAlgorithmName="SHA-512" workbookHashValue="2qvumEQPyf6YS/ZkdAO2F0+OVAmLsaSCYgKFoz8rZg52YDLX7vICWDJlVStY5bHeYC99kvplWr2xp3/nSb43yA==" workbookSaltValue="hx9mSg35LFVrRlMVExhhMA==" workbookSpinCount="100000" lockStructure="1"/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AS38" i="15" l="1"/>
  <c r="N83" i="23" l="1"/>
  <c r="Z60" i="24"/>
  <c r="L60" i="15"/>
  <c r="Z55" i="24" l="1"/>
  <c r="W54" i="24"/>
  <c r="Y54" i="24"/>
  <c r="U54" i="24"/>
  <c r="S54" i="24"/>
  <c r="Q54" i="24"/>
  <c r="O54" i="24"/>
  <c r="M54" i="24"/>
  <c r="K54" i="24"/>
  <c r="I54" i="24"/>
  <c r="G54" i="24"/>
  <c r="AA54" i="24" s="1"/>
  <c r="G49" i="24"/>
  <c r="G42" i="24"/>
  <c r="G40" i="24"/>
  <c r="G32" i="24"/>
  <c r="G28" i="24"/>
  <c r="G22" i="24"/>
  <c r="G17" i="24"/>
  <c r="G12" i="24"/>
  <c r="G8" i="24"/>
  <c r="G64" i="24" l="1"/>
  <c r="L53" i="15"/>
  <c r="L50" i="15"/>
  <c r="L11" i="15" l="1"/>
  <c r="L10" i="15"/>
  <c r="L9" i="15"/>
  <c r="L4" i="15"/>
  <c r="L5" i="15"/>
  <c r="L6" i="15"/>
  <c r="L7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M3" i="15"/>
  <c r="D64" i="15" l="1"/>
  <c r="B64" i="15"/>
  <c r="L35" i="15" l="1"/>
  <c r="L36" i="15"/>
  <c r="L37" i="15"/>
  <c r="L39" i="15"/>
  <c r="Z4" i="22" l="1"/>
  <c r="J4" i="23" s="1"/>
  <c r="Z4" i="24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L88" i="23"/>
  <c r="H88" i="23"/>
  <c r="D88" i="23"/>
  <c r="B88" i="23"/>
  <c r="F88" i="23"/>
  <c r="I87" i="23"/>
  <c r="G87" i="23"/>
  <c r="E87" i="23"/>
  <c r="C87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O12" i="24"/>
  <c r="Z10" i="24"/>
  <c r="Z9" i="24"/>
  <c r="AA3" i="24"/>
  <c r="M3" i="23" s="1"/>
  <c r="U8" i="24"/>
  <c r="X65" i="24"/>
  <c r="M70" i="24" s="1"/>
  <c r="M17" i="21" s="1"/>
  <c r="V65" i="24"/>
  <c r="L70" i="24" s="1"/>
  <c r="L17" i="21" s="1"/>
  <c r="T65" i="24"/>
  <c r="K70" i="24" s="1"/>
  <c r="K17" i="21" s="1"/>
  <c r="R65" i="24"/>
  <c r="J70" i="24" s="1"/>
  <c r="J17" i="21" s="1"/>
  <c r="P65" i="24"/>
  <c r="I70" i="24" s="1"/>
  <c r="I17" i="21" s="1"/>
  <c r="N65" i="24"/>
  <c r="H70" i="24" s="1"/>
  <c r="H17" i="21" s="1"/>
  <c r="L65" i="24"/>
  <c r="G70" i="24" s="1"/>
  <c r="G17" i="21" s="1"/>
  <c r="J65" i="24"/>
  <c r="F70" i="24" s="1"/>
  <c r="F17" i="21" s="1"/>
  <c r="H65" i="24"/>
  <c r="E70" i="24" s="1"/>
  <c r="E17" i="21" s="1"/>
  <c r="F65" i="24"/>
  <c r="D70" i="24" s="1"/>
  <c r="D17" i="21" s="1"/>
  <c r="D65" i="24"/>
  <c r="B65" i="24"/>
  <c r="B70" i="24" s="1"/>
  <c r="B17" i="21" s="1"/>
  <c r="Z63" i="24"/>
  <c r="Z62" i="24"/>
  <c r="Z61" i="24"/>
  <c r="Z59" i="24"/>
  <c r="Z58" i="24"/>
  <c r="Z57" i="24"/>
  <c r="Z56" i="24"/>
  <c r="Z53" i="24"/>
  <c r="Z52" i="24"/>
  <c r="Z51" i="24"/>
  <c r="Z50" i="24"/>
  <c r="Y49" i="24"/>
  <c r="W49" i="24"/>
  <c r="S49" i="24"/>
  <c r="Q49" i="24"/>
  <c r="O49" i="24"/>
  <c r="M49" i="24"/>
  <c r="K49" i="24"/>
  <c r="I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K42" i="24"/>
  <c r="I42" i="24"/>
  <c r="Z41" i="24"/>
  <c r="Y40" i="24"/>
  <c r="W40" i="24"/>
  <c r="S40" i="24"/>
  <c r="Q40" i="24"/>
  <c r="O40" i="24"/>
  <c r="M40" i="24"/>
  <c r="K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K32" i="24"/>
  <c r="I32" i="24"/>
  <c r="Z31" i="24"/>
  <c r="Z30" i="24"/>
  <c r="Z29" i="24"/>
  <c r="Y28" i="24"/>
  <c r="W28" i="24"/>
  <c r="S28" i="24"/>
  <c r="Q28" i="24"/>
  <c r="O28" i="24"/>
  <c r="M28" i="24"/>
  <c r="K28" i="24"/>
  <c r="I28" i="24"/>
  <c r="Z27" i="24"/>
  <c r="Z26" i="24"/>
  <c r="Z25" i="24"/>
  <c r="Z24" i="24"/>
  <c r="Z23" i="24"/>
  <c r="Y22" i="24"/>
  <c r="W22" i="24"/>
  <c r="S22" i="24"/>
  <c r="Q22" i="24"/>
  <c r="O22" i="24"/>
  <c r="M22" i="24"/>
  <c r="K22" i="24"/>
  <c r="I22" i="24"/>
  <c r="Z21" i="24"/>
  <c r="Z20" i="24"/>
  <c r="Z19" i="24"/>
  <c r="Z18" i="24"/>
  <c r="Y17" i="24"/>
  <c r="W17" i="24"/>
  <c r="S17" i="24"/>
  <c r="Q17" i="24"/>
  <c r="O17" i="24"/>
  <c r="M17" i="24"/>
  <c r="K17" i="24"/>
  <c r="I17" i="24"/>
  <c r="Z16" i="24"/>
  <c r="Z15" i="24"/>
  <c r="Z14" i="24"/>
  <c r="Z13" i="24"/>
  <c r="Y12" i="24"/>
  <c r="W12" i="24"/>
  <c r="S12" i="24"/>
  <c r="Q12" i="24"/>
  <c r="M12" i="24"/>
  <c r="K12" i="24"/>
  <c r="I12" i="24"/>
  <c r="Z11" i="24"/>
  <c r="Y8" i="24"/>
  <c r="W8" i="24"/>
  <c r="S8" i="24"/>
  <c r="Q8" i="24"/>
  <c r="O8" i="24"/>
  <c r="M8" i="24"/>
  <c r="K8" i="24"/>
  <c r="I8" i="24"/>
  <c r="Z7" i="24"/>
  <c r="Z6" i="24"/>
  <c r="Z5" i="24"/>
  <c r="BA18" i="23"/>
  <c r="Z30" i="22"/>
  <c r="J30" i="23" s="1"/>
  <c r="N30" i="23" s="1"/>
  <c r="Z31" i="22"/>
  <c r="J31" i="23" s="1"/>
  <c r="N31" i="23" s="1"/>
  <c r="C70" i="24" l="1"/>
  <c r="C71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Q64" i="24"/>
  <c r="I69" i="24" s="1"/>
  <c r="I16" i="21" s="1"/>
  <c r="AA40" i="24"/>
  <c r="M40" i="23" s="1"/>
  <c r="AA49" i="24"/>
  <c r="M52" i="23" s="1"/>
  <c r="K64" i="24"/>
  <c r="F69" i="24" s="1"/>
  <c r="F16" i="21" s="1"/>
  <c r="AA32" i="24"/>
  <c r="M32" i="23" s="1"/>
  <c r="AA42" i="24"/>
  <c r="M45" i="23" s="1"/>
  <c r="S64" i="24"/>
  <c r="J69" i="24" s="1"/>
  <c r="J16" i="21" s="1"/>
  <c r="AA28" i="24"/>
  <c r="M28" i="23" s="1"/>
  <c r="W64" i="24"/>
  <c r="L69" i="24" s="1"/>
  <c r="L16" i="21" s="1"/>
  <c r="I64" i="24"/>
  <c r="E69" i="24" s="1"/>
  <c r="E16" i="21" s="1"/>
  <c r="AA22" i="24"/>
  <c r="M22" i="23" s="1"/>
  <c r="AA17" i="24"/>
  <c r="M17" i="23" s="1"/>
  <c r="O64" i="24"/>
  <c r="H69" i="24" s="1"/>
  <c r="H16" i="21" s="1"/>
  <c r="D69" i="24"/>
  <c r="D16" i="21" s="1"/>
  <c r="Y64" i="24"/>
  <c r="M69" i="24" s="1"/>
  <c r="M16" i="21" s="1"/>
  <c r="U64" i="24"/>
  <c r="K69" i="24" s="1"/>
  <c r="K16" i="21" s="1"/>
  <c r="C64" i="24"/>
  <c r="B69" i="24" s="1"/>
  <c r="B16" i="21" s="1"/>
  <c r="E64" i="24"/>
  <c r="C69" i="24" s="1"/>
  <c r="C16" i="21" s="1"/>
  <c r="AA12" i="24"/>
  <c r="M12" i="23" s="1"/>
  <c r="M71" i="24"/>
  <c r="L71" i="24"/>
  <c r="H71" i="24"/>
  <c r="D71" i="24"/>
  <c r="M64" i="24"/>
  <c r="G69" i="24" s="1"/>
  <c r="G16" i="21" s="1"/>
  <c r="Z65" i="24"/>
  <c r="E71" i="24"/>
  <c r="I71" i="24"/>
  <c r="N70" i="24"/>
  <c r="F71" i="24"/>
  <c r="J71" i="24"/>
  <c r="G71" i="24"/>
  <c r="K71" i="24"/>
  <c r="M18" i="21" l="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M87" i="23"/>
  <c r="N69" i="24"/>
  <c r="AA64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E32" i="15"/>
  <c r="I57" i="22" l="1"/>
  <c r="I52" i="22"/>
  <c r="I45" i="22"/>
  <c r="I40" i="22"/>
  <c r="I32" i="22"/>
  <c r="I28" i="22"/>
  <c r="I22" i="22"/>
  <c r="I17" i="22"/>
  <c r="I12" i="22"/>
  <c r="I3" i="22"/>
  <c r="AU38" i="15" l="1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M66" i="22" l="1"/>
  <c r="O66" i="22"/>
  <c r="H71" i="22" s="1"/>
  <c r="H10" i="21" s="1"/>
  <c r="G66" i="22"/>
  <c r="Q66" i="22"/>
  <c r="Y66" i="22"/>
  <c r="M71" i="22" s="1"/>
  <c r="M10" i="21" s="1"/>
  <c r="N5" i="23"/>
  <c r="N88" i="23" s="1"/>
  <c r="J88" i="23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V25" i="21" l="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K87" i="23"/>
  <c r="AY3" i="23"/>
  <c r="AY18" i="23" s="1"/>
  <c r="O87" i="23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1" i="15"/>
  <c r="L58" i="15"/>
  <c r="L56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G40" i="15"/>
  <c r="E40" i="15"/>
  <c r="K32" i="15"/>
  <c r="I32" i="15"/>
  <c r="G32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64" i="15" l="1"/>
  <c r="E64" i="15"/>
  <c r="G64" i="15"/>
  <c r="I64" i="15"/>
  <c r="M42" i="15"/>
  <c r="C49" i="15"/>
  <c r="C40" i="15"/>
  <c r="M40" i="15" s="1"/>
  <c r="C32" i="15"/>
  <c r="M32" i="15" s="1"/>
  <c r="C28" i="15"/>
  <c r="M28" i="15" s="1"/>
  <c r="C22" i="15"/>
  <c r="M22" i="15" s="1"/>
  <c r="C17" i="15"/>
  <c r="M17" i="15" s="1"/>
  <c r="C12" i="15"/>
  <c r="M12" i="15" s="1"/>
  <c r="C8" i="15"/>
  <c r="M8" i="15" s="1"/>
  <c r="C64" i="15" l="1"/>
  <c r="M49" i="15"/>
  <c r="AS35" i="15" s="1"/>
  <c r="L52" i="15"/>
  <c r="L64" i="15" s="1"/>
  <c r="X26" i="21" s="1"/>
  <c r="M64" i="15" l="1"/>
  <c r="X25" i="2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3" i="15" l="1"/>
  <c r="AF93" i="15"/>
  <c r="AH93" i="15" l="1"/>
  <c r="AS33" i="15"/>
  <c r="AS30" i="15"/>
  <c r="AS29" i="15"/>
  <c r="AS31" i="15"/>
  <c r="AS32" i="15"/>
  <c r="AS34" i="15"/>
  <c r="AS27" i="15"/>
  <c r="AS28" i="15"/>
  <c r="L65" i="15" l="1"/>
  <c r="AV36" i="15" l="1"/>
  <c r="AV28" i="15"/>
  <c r="AV27" i="15"/>
  <c r="AV26" i="15"/>
  <c r="AV29" i="15"/>
  <c r="AV31" i="15"/>
  <c r="AV35" i="15"/>
  <c r="AV34" i="15"/>
  <c r="AV32" i="15"/>
  <c r="AV30" i="15"/>
  <c r="AV33" i="15"/>
  <c r="M70" i="15"/>
  <c r="AV38" i="15" l="1"/>
  <c r="AX7" i="15"/>
  <c r="C71" i="15"/>
  <c r="J64" i="15"/>
  <c r="K71" i="15"/>
  <c r="F64" i="15" l="1"/>
  <c r="H64" i="15"/>
  <c r="O72" i="15"/>
  <c r="N3" i="15" l="1"/>
  <c r="N65" i="15" l="1"/>
  <c r="I71" i="15" l="1"/>
  <c r="G71" i="15"/>
  <c r="E71" i="15" l="1"/>
  <c r="L71" i="15" s="1"/>
  <c r="M76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Feriados Semana Santa, Dias 13, 14 y 15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<sst xmlns="http://schemas.openxmlformats.org/spreadsheetml/2006/main" count="781" uniqueCount="183">
  <si>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</si>
  <si>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</si>
  <si>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</si>
  <si>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</si>
  <si>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</si>
  <si>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</si>
  <si>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</si>
  <si>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</si>
  <si>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</si>
  <si>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</si>
  <si>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</si>
  <si>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</si>
  <si>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</si>
  <si>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</si>
  <si>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</si>
  <si>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</si>
  <si>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</si>
  <si>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</si>
  <si>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</si>
  <si>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</si>
  <si>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</si>
  <si>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</si>
  <si>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</si>
  <si>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</si>
  <si>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</si>
  <si>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</si>
  <si>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</si>
  <si>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</si>
  <si>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</si>
  <si>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</si>
  <si>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</si>
  <si>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</si>
  <si>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</si>
  <si>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</si>
  <si>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</si>
  <si>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</si>
  <si>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</si>
  <si>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</si>
  <si>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</si>
  <si>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</si>
  <si>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</si>
  <si>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</si>
  <si>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</si>
  <si>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</si>
  <si>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</si>
  <si>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</si>
  <si>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</si>
  <si>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</si>
  <si>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</si>
  <si>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</si>
  <si>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</si>
  <si>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</si>
  <si>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</si>
  <si>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</si>
  <si>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</si>
  <si>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</si>
  <si>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</si>
  <si>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</si>
  <si>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</si>
  <si>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</si>
  <si>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</si>
  <si>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</si>
  <si>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</si>
  <si>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</si>
  <si>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</si>
  <si>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</si>
  <si>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</si>
  <si>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</si>
  <si>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</si>
  <si>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</si>
  <si>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</si>
  <si>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</si>
  <si>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</si>
  <si>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</si>
  <si>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</si>
  <si>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</si>
  <si>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</si>
  <si>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</si>
  <si>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</si>
  <si>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</si>
  <si>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</si>
  <si>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</si>
  <si>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</si>
  <si>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</si>
  <si>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</si>
  <si>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</si>
  <si>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</si>
  <si>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</si>
  <si>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</si>
  <si>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</si>
  <si>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</si>
  <si>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</si>
  <si>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</si>
  <si>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</si>
  <si>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</si>
  <si>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</si>
  <si>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</si>
  <si>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</si>
  <si>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</si>
  <si>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</si>
  <si>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</si>
  <si>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</si>
  <si>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</si>
  <si>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</si>
  <si>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</si>
  <si>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</si>
  <si>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</si>
  <si>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</si>
  <si>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</si>
  <si>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</si>
  <si>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</si>
  <si>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</si>
  <si>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</si>
  <si>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</si>
  <si>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</si>
  <si>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</si>
  <si>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</si>
  <si>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</si>
  <si>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</si>
  <si>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</si>
  <si>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</si>
  <si>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</si>
  <si>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</si>
  <si>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</si>
  <si>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</si>
  <si>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</si>
  <si>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</si>
  <si>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</si>
  <si>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</si>
  <si>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</si>
  <si>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</si>
  <si>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</si>
  <si>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</si>
  <si>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</si>
  <si>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</si>
  <si>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</si>
  <si>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</si>
  <si>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</si>
  <si>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</si>
  <si>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</si>
  <si>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</si>
  <si>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</si>
  <si>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</si>
  <si>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</si>
  <si>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</si>
  <si>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</si>
  <si>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</si>
  <si>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</si>
  <si>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</si>
  <si>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</si>
  <si>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</si>
  <si>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</si>
  <si>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</si>
  <si>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</si>
  <si>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</si>
  <si>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</si>
  <si>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</si>
  <si>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</si>
  <si>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</si>
  <si>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</si>
  <si>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</si>
  <si>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</si>
  <si>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</si>
  <si>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</si>
  <si>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</si>
  <si>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</si>
  <si>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</si>
  <si>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</si>
  <si>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</si>
  <si>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</si>
  <si>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</si>
  <si>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</si>
  <si>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</si>
  <si>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</si>
  <si>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</si>
  <si>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Del 00 al 01 de Abril 2017</t>
  </si>
  <si>
    <t>Total Servicios Abril 2017</t>
  </si>
  <si>
    <t>Total Ciudadanos Abril 2017</t>
  </si>
  <si>
    <t>Del 03 al 08 de Abril 2017</t>
  </si>
  <si>
    <t>Del 10 al 15 de Abril 2017</t>
  </si>
  <si>
    <t>Del 17 al 22 de Abril 2017</t>
  </si>
  <si>
    <t>Del 24 al 29 de Abril 2017</t>
  </si>
  <si>
    <t>Creación 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</si>
</sst>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1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(Abril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00 al 01 de Abril 2017</c:v>
                </c:pt>
                <c:pt idx="1">
                  <c:v>Del 03 al 08 de Abril 2017</c:v>
                </c:pt>
                <c:pt idx="2">
                  <c:v>Del 10 al 15 de Abril 2017</c:v>
                </c:pt>
                <c:pt idx="3">
                  <c:v>Del 17 al 22 de Abril 2017</c:v>
                </c:pt>
                <c:pt idx="4">
                  <c:v>Del 24 al 29 de Abril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178</c:v>
                </c:pt>
                <c:pt idx="1">
                  <c:v>4108</c:v>
                </c:pt>
                <c:pt idx="2">
                  <c:v>2169</c:v>
                </c:pt>
                <c:pt idx="3">
                  <c:v>4073</c:v>
                </c:pt>
                <c:pt idx="4">
                  <c:v>3690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00 al 01 de Abril 2017</c:v>
                </c:pt>
                <c:pt idx="1">
                  <c:v>Del 03 al 08 de Abril 2017</c:v>
                </c:pt>
                <c:pt idx="2">
                  <c:v>Del 10 al 15 de Abril 2017</c:v>
                </c:pt>
                <c:pt idx="3">
                  <c:v>Del 17 al 22 de Abril 2017</c:v>
                </c:pt>
                <c:pt idx="4">
                  <c:v>Del 24 al 29 de Abril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172</c:v>
                </c:pt>
                <c:pt idx="1">
                  <c:v>3924</c:v>
                </c:pt>
                <c:pt idx="2">
                  <c:v>2093</c:v>
                </c:pt>
                <c:pt idx="3">
                  <c:v>3934</c:v>
                </c:pt>
                <c:pt idx="4">
                  <c:v>3548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75780048"/>
        <c:axId val="475785928"/>
      </c:barChart>
      <c:catAx>
        <c:axId val="47578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5928"/>
        <c:crosses val="autoZero"/>
        <c:auto val="1"/>
        <c:lblAlgn val="ctr"/>
        <c:lblOffset val="100"/>
        <c:noMultiLvlLbl val="0"/>
      </c:catAx>
      <c:valAx>
        <c:axId val="47578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(Abril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DDA4A3F0-6686-4C75-8021-7812F3C6BB8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CB58BC4-6A2C-41A6-99CA-4AC0BA840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B3A416E-2D25-4EA9-84E5-C56E535ADB2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B20A41D-E539-43CC-B017-66FF000297F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A49DC54-F556-4CD9-BC71-924F18901D1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9976BFB-4864-4B5C-9810-860F27D44AA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2F7B42E-13F3-456F-AE3D-A0491F70CBE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7105124-9E20-42F9-B665-377259E98D1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54D7E12-09B8-4A5F-91B1-B9D2C0EA04D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9ACEA11-32A0-4537-A9F3-9182316555F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7E9DBE7-545C-4815-BD03-940AEB180B1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A6175CB-4313-4A6D-868D-7FA5AD0DC31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25CFE06-6B45-4CE1-8B26-585F39553FC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536B8F6-BB85-4D84-8992-028898E369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275795D-7AB1-47F7-A499-9FBBA0274D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9ADC945-E8DD-4AA3-8289-3489DBE1D5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A7C1D575-6B8F-4732-A0BC-139344F2113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F02CAF1-0643-466A-A6A4-02045676F0B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8FD8938-B620-41DD-93A9-CF520DC9EE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66B10BC-4197-4BD0-AECF-5C6076958AB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F1C7464-4474-4B91-9957-EFDCE7B77F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A6E592B-7D5D-4259-90A8-B8ACC12990E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DGTT</c:v>
                </c:pt>
                <c:pt idx="2">
                  <c:v>Programa Solidaridad</c:v>
                </c:pt>
                <c:pt idx="3">
                  <c:v>Policía Nacional</c:v>
                </c:pt>
                <c:pt idx="4">
                  <c:v>DIDA</c:v>
                </c:pt>
                <c:pt idx="5">
                  <c:v>ADESS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0.28622631848438301</c:v>
                </c:pt>
                <c:pt idx="1">
                  <c:v>0.21556579621095751</c:v>
                </c:pt>
                <c:pt idx="2">
                  <c:v>0.18901323970448394</c:v>
                </c:pt>
                <c:pt idx="3">
                  <c:v>9.5238095238095233E-2</c:v>
                </c:pt>
                <c:pt idx="4">
                  <c:v>7.7316948284690226E-2</c:v>
                </c:pt>
                <c:pt idx="5">
                  <c:v>7.0075341964742882E-2</c:v>
                </c:pt>
                <c:pt idx="6">
                  <c:v>3.8109867602955164E-2</c:v>
                </c:pt>
                <c:pt idx="7">
                  <c:v>1.1923048789408237E-2</c:v>
                </c:pt>
                <c:pt idx="8">
                  <c:v>1.119157340355497E-2</c:v>
                </c:pt>
                <c:pt idx="9">
                  <c:v>2.9990490819983909E-3</c:v>
                </c:pt>
                <c:pt idx="10">
                  <c:v>2.3407212347304513E-3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3,913 </c:v>
                  </c:pt>
                  <c:pt idx="1">
                    <c:v> 2,947 </c:v>
                  </c:pt>
                  <c:pt idx="2">
                    <c:v> 2,584 </c:v>
                  </c:pt>
                  <c:pt idx="3">
                    <c:v> 1,302 </c:v>
                  </c:pt>
                  <c:pt idx="4">
                    <c:v> 1,057 </c:v>
                  </c:pt>
                  <c:pt idx="5">
                    <c:v> 958 </c:v>
                  </c:pt>
                  <c:pt idx="6">
                    <c:v> 521 </c:v>
                  </c:pt>
                  <c:pt idx="7">
                    <c:v> 163 </c:v>
                  </c:pt>
                  <c:pt idx="8">
                    <c:v> 153 </c:v>
                  </c:pt>
                  <c:pt idx="9">
                    <c:v> 41 </c:v>
                  </c:pt>
                  <c:pt idx="10">
                    <c:v> 32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75784752"/>
        <c:axId val="475780832"/>
      </c:barChart>
      <c:valAx>
        <c:axId val="47578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4752"/>
        <c:crosses val="autoZero"/>
        <c:crossBetween val="between"/>
      </c:valAx>
      <c:catAx>
        <c:axId val="475784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0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5786712"/>
        <c:axId val="475787496"/>
      </c:barChart>
      <c:catAx>
        <c:axId val="475786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7496"/>
        <c:crosses val="autoZero"/>
        <c:auto val="1"/>
        <c:lblAlgn val="ctr"/>
        <c:lblOffset val="100"/>
        <c:noMultiLvlLbl val="0"/>
      </c:catAx>
      <c:valAx>
        <c:axId val="47578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5786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13,671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5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5" t="s">
        <v>175</v>
      </c>
      <c r="C1" s="236"/>
      <c r="D1" s="235" t="s">
        <v>178</v>
      </c>
      <c r="E1" s="236"/>
      <c r="F1" s="235" t="s">
        <v>179</v>
      </c>
      <c r="G1" s="236"/>
      <c r="H1" s="235" t="s">
        <v>180</v>
      </c>
      <c r="I1" s="236"/>
      <c r="J1" s="235" t="s">
        <v>181</v>
      </c>
      <c r="K1" s="236"/>
      <c r="L1" s="9" t="s">
        <v>176</v>
      </c>
      <c r="M1" s="9" t="s">
        <v>177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6" t="s">
        <v>3</v>
      </c>
      <c r="B3" s="73"/>
      <c r="C3" s="46">
        <v>30</v>
      </c>
      <c r="D3" s="13"/>
      <c r="E3" s="46">
        <v>1082</v>
      </c>
      <c r="F3" s="13"/>
      <c r="G3" s="46">
        <v>611</v>
      </c>
      <c r="H3" s="13"/>
      <c r="I3" s="46">
        <v>1095</v>
      </c>
      <c r="J3" s="46"/>
      <c r="K3" s="46">
        <v>1095</v>
      </c>
      <c r="L3" s="47"/>
      <c r="M3" s="46">
        <f>SUM(C3,E3,G3,I3,K3)</f>
        <v>3913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27" t="s">
        <v>150</v>
      </c>
      <c r="B4" s="11">
        <v>6</v>
      </c>
      <c r="C4" s="11"/>
      <c r="D4" s="11">
        <v>359</v>
      </c>
      <c r="E4" s="11"/>
      <c r="F4" s="11">
        <v>241</v>
      </c>
      <c r="G4" s="11"/>
      <c r="H4" s="11">
        <v>538</v>
      </c>
      <c r="I4" s="11"/>
      <c r="J4" s="11">
        <v>476</v>
      </c>
      <c r="K4" s="11"/>
      <c r="L4" s="11">
        <f>SUM(B4:K4)</f>
        <v>1620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27" t="s">
        <v>137</v>
      </c>
      <c r="B5" s="11">
        <v>29</v>
      </c>
      <c r="C5" s="11"/>
      <c r="D5" s="11">
        <v>870</v>
      </c>
      <c r="E5" s="11"/>
      <c r="F5" s="11">
        <v>424</v>
      </c>
      <c r="G5" s="11"/>
      <c r="H5" s="11">
        <v>662</v>
      </c>
      <c r="I5" s="11"/>
      <c r="J5" s="11">
        <v>724</v>
      </c>
      <c r="K5" s="11"/>
      <c r="L5" s="11">
        <f>SUM(B5:K5)</f>
        <v>2709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128" t="s">
        <v>138</v>
      </c>
      <c r="B6" s="11">
        <v>1</v>
      </c>
      <c r="C6" s="11"/>
      <c r="D6" s="11">
        <v>32</v>
      </c>
      <c r="E6" s="11"/>
      <c r="F6" s="11">
        <v>21</v>
      </c>
      <c r="G6" s="11"/>
      <c r="H6" s="11">
        <v>31</v>
      </c>
      <c r="I6" s="11"/>
      <c r="J6" s="11">
        <v>34</v>
      </c>
      <c r="K6" s="11"/>
      <c r="L6" s="11">
        <f>SUM(B6:K6)</f>
        <v>119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7" t="s">
        <v>6</v>
      </c>
      <c r="B7" s="11">
        <v>0</v>
      </c>
      <c r="C7" s="11"/>
      <c r="D7" s="11">
        <v>5</v>
      </c>
      <c r="E7" s="11"/>
      <c r="F7" s="11">
        <v>1</v>
      </c>
      <c r="G7" s="11"/>
      <c r="H7" s="11">
        <v>2</v>
      </c>
      <c r="I7" s="11"/>
      <c r="J7" s="11">
        <v>3</v>
      </c>
      <c r="K7" s="11"/>
      <c r="L7" s="11">
        <f>SUM(B7:K7)</f>
        <v>11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00 al 01 de Abril 2017</v>
      </c>
      <c r="AX7" s="19">
        <f>B64</f>
        <v>178</v>
      </c>
      <c r="AY7" s="19">
        <f>C64</f>
        <v>172</v>
      </c>
    </row>
    <row r="8" spans="1:51" s="18" customFormat="1" ht="15.75" thickBot="1" x14ac:dyDescent="0.3">
      <c r="A8" s="129" t="s">
        <v>2</v>
      </c>
      <c r="B8" s="74"/>
      <c r="C8" s="46">
        <f>SUM(B9:B11)</f>
        <v>61</v>
      </c>
      <c r="D8" s="48"/>
      <c r="E8" s="46">
        <f>SUM(D9:D11)</f>
        <v>889</v>
      </c>
      <c r="F8" s="48"/>
      <c r="G8" s="46">
        <f>SUM(F9:F11)</f>
        <v>520</v>
      </c>
      <c r="H8" s="48"/>
      <c r="I8" s="46">
        <f>SUM(H9:H11)</f>
        <v>862</v>
      </c>
      <c r="J8" s="46"/>
      <c r="K8" s="46">
        <f>SUM(J9:J11)</f>
        <v>615</v>
      </c>
      <c r="L8" s="14"/>
      <c r="M8" s="46">
        <f>SUM(C8,E8,G8,I8,K8)</f>
        <v>2947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03 al 08 de Abril 2017</v>
      </c>
      <c r="AX8" s="19">
        <f>D64</f>
        <v>4108</v>
      </c>
      <c r="AY8" s="19">
        <f>E64</f>
        <v>3924</v>
      </c>
    </row>
    <row r="9" spans="1:51" s="2" customFormat="1" ht="15.75" thickBot="1" x14ac:dyDescent="0.3">
      <c r="A9" s="82" t="s">
        <v>139</v>
      </c>
      <c r="B9" s="75">
        <v>51</v>
      </c>
      <c r="C9" s="10"/>
      <c r="D9" s="11">
        <v>674</v>
      </c>
      <c r="E9" s="10"/>
      <c r="F9" s="11">
        <v>417</v>
      </c>
      <c r="G9" s="10"/>
      <c r="H9" s="11">
        <v>665</v>
      </c>
      <c r="I9" s="10"/>
      <c r="J9" s="10">
        <v>473</v>
      </c>
      <c r="K9" s="10"/>
      <c r="L9" s="11">
        <f>SUM(B9:K9)</f>
        <v>2280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10 al 15 de Abril 2017</v>
      </c>
      <c r="AX9" s="19">
        <f>F64</f>
        <v>2169</v>
      </c>
      <c r="AY9" s="19">
        <f>G64</f>
        <v>2093</v>
      </c>
    </row>
    <row r="10" spans="1:51" s="2" customFormat="1" ht="15.75" thickBot="1" x14ac:dyDescent="0.3">
      <c r="A10" s="82" t="s">
        <v>26</v>
      </c>
      <c r="B10" s="56">
        <v>2</v>
      </c>
      <c r="C10" s="10"/>
      <c r="D10" s="11">
        <v>112</v>
      </c>
      <c r="E10" s="10"/>
      <c r="F10" s="11">
        <v>58</v>
      </c>
      <c r="G10" s="10"/>
      <c r="H10" s="11">
        <v>90</v>
      </c>
      <c r="I10" s="10"/>
      <c r="J10" s="10">
        <v>67</v>
      </c>
      <c r="K10" s="10"/>
      <c r="L10" s="11">
        <f>SUM(B10:K10)</f>
        <v>329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17 al 22 de Abril 2017</v>
      </c>
      <c r="AX10" s="19">
        <f>H64</f>
        <v>4073</v>
      </c>
      <c r="AY10" s="19">
        <f>I64</f>
        <v>3934</v>
      </c>
    </row>
    <row r="11" spans="1:51" s="2" customFormat="1" ht="15.75" thickBot="1" x14ac:dyDescent="0.3">
      <c r="A11" s="77" t="s">
        <v>6</v>
      </c>
      <c r="B11" s="56">
        <v>8</v>
      </c>
      <c r="C11" s="10"/>
      <c r="D11" s="11">
        <v>103</v>
      </c>
      <c r="E11" s="10"/>
      <c r="F11" s="11">
        <v>45</v>
      </c>
      <c r="G11" s="10"/>
      <c r="H11" s="11">
        <v>107</v>
      </c>
      <c r="I11" s="10"/>
      <c r="J11" s="10">
        <v>75</v>
      </c>
      <c r="K11" s="10"/>
      <c r="L11" s="11">
        <f>SUM(B11:K11)</f>
        <v>338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24 al 29 de Abril 2017</v>
      </c>
      <c r="AX11" s="19">
        <f>J64</f>
        <v>3690</v>
      </c>
      <c r="AY11" s="19">
        <f>K64</f>
        <v>3548</v>
      </c>
    </row>
    <row r="12" spans="1:51" s="2" customFormat="1" ht="15.75" thickBot="1" x14ac:dyDescent="0.3">
      <c r="A12" s="126" t="s">
        <v>9</v>
      </c>
      <c r="B12" s="62"/>
      <c r="C12" s="15">
        <f>SUM(B13:B16)</f>
        <v>21</v>
      </c>
      <c r="D12" s="16"/>
      <c r="E12" s="15">
        <f>SUM(D13:D16)</f>
        <v>749</v>
      </c>
      <c r="F12" s="16"/>
      <c r="G12" s="15">
        <f>SUM(F13:F16)</f>
        <v>348</v>
      </c>
      <c r="H12" s="16"/>
      <c r="I12" s="15">
        <f>SUM(H13:H16)</f>
        <v>801</v>
      </c>
      <c r="J12" s="15"/>
      <c r="K12" s="15">
        <f>SUM(J13:J16)</f>
        <v>665</v>
      </c>
      <c r="L12" s="17"/>
      <c r="M12" s="46">
        <f>SUM(C12,E12,G12,I12,K12)</f>
        <v>2584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140</v>
      </c>
      <c r="B13" s="56">
        <v>3</v>
      </c>
      <c r="C13" s="10"/>
      <c r="D13" s="11">
        <v>144</v>
      </c>
      <c r="E13" s="10"/>
      <c r="F13" s="11">
        <v>74</v>
      </c>
      <c r="G13" s="10"/>
      <c r="H13" s="11">
        <v>211</v>
      </c>
      <c r="I13" s="10"/>
      <c r="J13" s="10">
        <v>184</v>
      </c>
      <c r="K13" s="10"/>
      <c r="L13" s="11">
        <f>SUM(B13:K13)</f>
        <v>616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14218</v>
      </c>
      <c r="AY13" s="20">
        <f>SUM(AY7:AY12)</f>
        <v>13671</v>
      </c>
    </row>
    <row r="14" spans="1:51" s="2" customFormat="1" ht="15.75" thickBot="1" x14ac:dyDescent="0.3">
      <c r="A14" s="82" t="s">
        <v>47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0">
        <v>0</v>
      </c>
      <c r="K14" s="10"/>
      <c r="L14" s="11">
        <f>SUM(B14:K14)</f>
        <v>0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141</v>
      </c>
      <c r="B15" s="56">
        <v>1</v>
      </c>
      <c r="C15" s="10"/>
      <c r="D15" s="11">
        <v>14</v>
      </c>
      <c r="E15" s="11"/>
      <c r="F15" s="11">
        <v>11</v>
      </c>
      <c r="G15" s="10"/>
      <c r="H15" s="11">
        <v>36</v>
      </c>
      <c r="I15" s="10"/>
      <c r="J15" s="10">
        <v>21</v>
      </c>
      <c r="K15" s="10"/>
      <c r="L15" s="11">
        <f>SUM(B15:K15)</f>
        <v>83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203" t="s">
        <v>142</v>
      </c>
      <c r="B16" s="64">
        <v>17</v>
      </c>
      <c r="C16" s="10"/>
      <c r="D16" s="11">
        <v>591</v>
      </c>
      <c r="E16" s="12"/>
      <c r="F16" s="11">
        <v>263</v>
      </c>
      <c r="G16" s="10"/>
      <c r="H16" s="11">
        <v>554</v>
      </c>
      <c r="I16" s="10"/>
      <c r="J16" s="10">
        <v>460</v>
      </c>
      <c r="K16" s="10"/>
      <c r="L16" s="11">
        <f>SUM(B16:K16)</f>
        <v>1885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0" t="s">
        <v>8</v>
      </c>
      <c r="B17" s="55"/>
      <c r="C17" s="46">
        <f>SUM(B18:B21)</f>
        <v>0</v>
      </c>
      <c r="D17" s="13"/>
      <c r="E17" s="46">
        <f>SUM(D18:D21)</f>
        <v>36</v>
      </c>
      <c r="F17" s="13"/>
      <c r="G17" s="46">
        <f>SUM(F18:F21)</f>
        <v>31</v>
      </c>
      <c r="H17" s="13"/>
      <c r="I17" s="46">
        <f>SUM(H18:H21)</f>
        <v>47</v>
      </c>
      <c r="J17" s="46"/>
      <c r="K17" s="46">
        <f>SUM(J18:J21)</f>
        <v>39</v>
      </c>
      <c r="L17" s="14"/>
      <c r="M17" s="46">
        <f>SUM(C17,E17,G17,I17,K17)</f>
        <v>153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21</v>
      </c>
      <c r="B18" s="56">
        <v>0</v>
      </c>
      <c r="C18" s="10"/>
      <c r="D18" s="11">
        <v>12</v>
      </c>
      <c r="E18" s="10"/>
      <c r="F18" s="11">
        <v>13</v>
      </c>
      <c r="G18" s="10"/>
      <c r="H18" s="11">
        <v>18</v>
      </c>
      <c r="I18" s="10"/>
      <c r="J18" s="10">
        <v>15</v>
      </c>
      <c r="K18" s="10"/>
      <c r="L18" s="11">
        <f>SUM(B18:K18)</f>
        <v>58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0</v>
      </c>
      <c r="C19" s="10"/>
      <c r="D19" s="11">
        <v>14</v>
      </c>
      <c r="E19" s="10"/>
      <c r="F19" s="11">
        <v>10</v>
      </c>
      <c r="G19" s="10"/>
      <c r="H19" s="11">
        <v>13</v>
      </c>
      <c r="I19" s="10"/>
      <c r="J19" s="10">
        <v>10</v>
      </c>
      <c r="K19" s="10"/>
      <c r="L19" s="11">
        <f>SUM(B19:K19)</f>
        <v>47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1" t="s">
        <v>141</v>
      </c>
      <c r="B20" s="57">
        <v>0</v>
      </c>
      <c r="C20" s="49"/>
      <c r="D20" s="11">
        <v>7</v>
      </c>
      <c r="E20" s="10"/>
      <c r="F20" s="11">
        <v>5</v>
      </c>
      <c r="G20" s="10"/>
      <c r="H20" s="11">
        <v>13</v>
      </c>
      <c r="I20" s="10"/>
      <c r="J20" s="10">
        <v>6</v>
      </c>
      <c r="K20" s="10"/>
      <c r="L20" s="11">
        <f>SUM(B20:K20)</f>
        <v>31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28" t="s">
        <v>15</v>
      </c>
      <c r="B21" s="58">
        <v>0</v>
      </c>
      <c r="C21" s="12"/>
      <c r="D21" s="11">
        <v>3</v>
      </c>
      <c r="E21" s="12"/>
      <c r="F21" s="11">
        <v>3</v>
      </c>
      <c r="G21" s="12"/>
      <c r="H21" s="11">
        <v>3</v>
      </c>
      <c r="I21" s="12"/>
      <c r="J21" s="12">
        <v>8</v>
      </c>
      <c r="K21" s="12"/>
      <c r="L21" s="11">
        <f>SUM(B21:K21)</f>
        <v>17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2" t="s">
        <v>10</v>
      </c>
      <c r="B22" s="59"/>
      <c r="C22" s="50">
        <f>SUM(B23:B27)</f>
        <v>7</v>
      </c>
      <c r="D22" s="13"/>
      <c r="E22" s="46">
        <f>SUM(D23:D27)</f>
        <v>305</v>
      </c>
      <c r="F22" s="13"/>
      <c r="G22" s="46">
        <f>SUM(F23:F27)</f>
        <v>161</v>
      </c>
      <c r="H22" s="13"/>
      <c r="I22" s="46">
        <f>SUM(H23:H27)</f>
        <v>312</v>
      </c>
      <c r="J22" s="46"/>
      <c r="K22" s="46">
        <f>SUM(J23:J27)</f>
        <v>272</v>
      </c>
      <c r="L22" s="14"/>
      <c r="M22" s="46">
        <f>SUM(C22,E22,G22,I22,K22)</f>
        <v>1057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3" t="s">
        <v>143</v>
      </c>
      <c r="B23" s="60">
        <v>0</v>
      </c>
      <c r="C23" s="51"/>
      <c r="D23" s="10">
        <v>9</v>
      </c>
      <c r="E23" s="10"/>
      <c r="F23" s="10">
        <v>18</v>
      </c>
      <c r="G23" s="10"/>
      <c r="H23" s="10">
        <v>24</v>
      </c>
      <c r="I23" s="10"/>
      <c r="J23" s="10">
        <v>20</v>
      </c>
      <c r="K23" s="10"/>
      <c r="L23" s="11">
        <f>SUM(B23:K23)</f>
        <v>71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2</v>
      </c>
      <c r="C24" s="10"/>
      <c r="D24" s="10">
        <v>59</v>
      </c>
      <c r="E24" s="10"/>
      <c r="F24" s="10">
        <v>31</v>
      </c>
      <c r="G24" s="10"/>
      <c r="H24" s="10">
        <v>63</v>
      </c>
      <c r="I24" s="10"/>
      <c r="J24" s="10">
        <v>67</v>
      </c>
      <c r="K24" s="10"/>
      <c r="L24" s="11">
        <f>SUM(B24:K24)</f>
        <v>222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144</v>
      </c>
      <c r="B25" s="61">
        <v>5</v>
      </c>
      <c r="C25" s="10"/>
      <c r="D25" s="10">
        <v>197</v>
      </c>
      <c r="E25" s="10"/>
      <c r="F25" s="10">
        <v>86</v>
      </c>
      <c r="G25" s="10"/>
      <c r="H25" s="10">
        <v>171</v>
      </c>
      <c r="I25" s="10"/>
      <c r="J25" s="10">
        <v>134</v>
      </c>
      <c r="K25" s="10"/>
      <c r="L25" s="11">
        <f>SUM(B25:K25)</f>
        <v>593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 x14ac:dyDescent="0.3">
      <c r="A26" s="82" t="s">
        <v>145</v>
      </c>
      <c r="B26" s="56">
        <v>0</v>
      </c>
      <c r="C26" s="10"/>
      <c r="D26" s="10">
        <v>14</v>
      </c>
      <c r="E26" s="10"/>
      <c r="F26" s="10">
        <v>9</v>
      </c>
      <c r="G26" s="10"/>
      <c r="H26" s="10">
        <v>21</v>
      </c>
      <c r="I26" s="10"/>
      <c r="J26" s="10">
        <v>23</v>
      </c>
      <c r="K26" s="10"/>
      <c r="L26" s="11">
        <f>SUM(B26:K26)</f>
        <v>67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3913</v>
      </c>
      <c r="AT26" s="39" t="s">
        <v>3</v>
      </c>
      <c r="AU26" s="38">
        <v>3913</v>
      </c>
      <c r="AV26" s="45">
        <f t="shared" ref="AV26:AV36" si="0">AU26/$AS$38</f>
        <v>0.28622631848438301</v>
      </c>
    </row>
    <row r="27" spans="1:48" s="2" customFormat="1" ht="15.75" thickBot="1" x14ac:dyDescent="0.3">
      <c r="A27" s="128" t="s">
        <v>146</v>
      </c>
      <c r="B27" s="58">
        <v>0</v>
      </c>
      <c r="C27" s="12"/>
      <c r="D27" s="10">
        <v>26</v>
      </c>
      <c r="E27" s="12"/>
      <c r="F27" s="10">
        <v>17</v>
      </c>
      <c r="G27" s="12"/>
      <c r="H27" s="10">
        <v>33</v>
      </c>
      <c r="I27" s="12"/>
      <c r="J27" s="12">
        <v>28</v>
      </c>
      <c r="K27" s="12"/>
      <c r="L27" s="11">
        <f>SUM(B27:K27)</f>
        <v>104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2584</v>
      </c>
      <c r="AT27" s="37" t="s">
        <v>2</v>
      </c>
      <c r="AU27" s="40">
        <v>2947</v>
      </c>
      <c r="AV27" s="45">
        <f t="shared" si="0"/>
        <v>0.21556579621095751</v>
      </c>
    </row>
    <row r="28" spans="1:48" s="2" customFormat="1" ht="15.75" thickBot="1" x14ac:dyDescent="0.3">
      <c r="A28" s="126" t="s">
        <v>27</v>
      </c>
      <c r="B28" s="55"/>
      <c r="C28" s="46">
        <f>SUM(B29:B31)</f>
        <v>18</v>
      </c>
      <c r="D28" s="13"/>
      <c r="E28" s="46">
        <f>SUM(D29:D31)</f>
        <v>126</v>
      </c>
      <c r="F28" s="13"/>
      <c r="G28" s="46">
        <f>SUM(F29:F31)</f>
        <v>86</v>
      </c>
      <c r="H28" s="13"/>
      <c r="I28" s="46">
        <f>SUM(H29:H31)</f>
        <v>144</v>
      </c>
      <c r="J28" s="46"/>
      <c r="K28" s="46">
        <f>SUM(J29:J31)</f>
        <v>147</v>
      </c>
      <c r="L28" s="14"/>
      <c r="M28" s="46">
        <f>SUM(C28,E28,G28,I28,K28)</f>
        <v>521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2947</v>
      </c>
      <c r="AT28" s="37" t="s">
        <v>9</v>
      </c>
      <c r="AU28" s="40">
        <v>2584</v>
      </c>
      <c r="AV28" s="45">
        <f t="shared" si="0"/>
        <v>0.18901323970448394</v>
      </c>
    </row>
    <row r="29" spans="1:48" s="2" customFormat="1" ht="15.75" thickBot="1" x14ac:dyDescent="0.3">
      <c r="A29" s="82" t="s">
        <v>54</v>
      </c>
      <c r="B29" s="56">
        <v>10</v>
      </c>
      <c r="C29" s="10"/>
      <c r="D29" s="11">
        <v>91</v>
      </c>
      <c r="E29" s="10"/>
      <c r="F29" s="11">
        <v>50</v>
      </c>
      <c r="G29" s="10"/>
      <c r="H29" s="11">
        <v>108</v>
      </c>
      <c r="I29" s="10"/>
      <c r="J29" s="10">
        <v>109</v>
      </c>
      <c r="K29" s="10"/>
      <c r="L29" s="11">
        <f>SUM(B29:K29)</f>
        <v>368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958</v>
      </c>
      <c r="AT29" s="37" t="s">
        <v>18</v>
      </c>
      <c r="AU29" s="40">
        <v>1302</v>
      </c>
      <c r="AV29" s="45">
        <f t="shared" si="0"/>
        <v>9.5238095238095233E-2</v>
      </c>
    </row>
    <row r="30" spans="1:48" s="2" customFormat="1" ht="15.75" thickBot="1" x14ac:dyDescent="0.3">
      <c r="A30" s="82" t="s">
        <v>152</v>
      </c>
      <c r="B30" s="56">
        <v>8</v>
      </c>
      <c r="C30" s="10"/>
      <c r="D30" s="11">
        <v>29</v>
      </c>
      <c r="E30" s="10"/>
      <c r="F30" s="11">
        <v>30</v>
      </c>
      <c r="G30" s="10"/>
      <c r="H30" s="11">
        <v>26</v>
      </c>
      <c r="I30" s="10"/>
      <c r="J30" s="10">
        <v>34</v>
      </c>
      <c r="K30" s="10"/>
      <c r="L30" s="11">
        <f>SUM(B30:K30)</f>
        <v>127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1302</v>
      </c>
      <c r="AT30" s="37" t="s">
        <v>10</v>
      </c>
      <c r="AU30" s="40">
        <v>1057</v>
      </c>
      <c r="AV30" s="45">
        <f t="shared" si="0"/>
        <v>7.7316948284690226E-2</v>
      </c>
    </row>
    <row r="31" spans="1:48" s="2" customFormat="1" ht="15.75" thickBot="1" x14ac:dyDescent="0.3">
      <c r="A31" s="82" t="s">
        <v>141</v>
      </c>
      <c r="B31" s="56">
        <v>0</v>
      </c>
      <c r="C31" s="10"/>
      <c r="D31" s="11">
        <v>6</v>
      </c>
      <c r="E31" s="10"/>
      <c r="F31" s="11">
        <v>6</v>
      </c>
      <c r="G31" s="10"/>
      <c r="H31" s="11">
        <v>10</v>
      </c>
      <c r="I31" s="10"/>
      <c r="J31" s="10">
        <v>4</v>
      </c>
      <c r="K31" s="10"/>
      <c r="L31" s="11">
        <f>SUM(B31:K31)</f>
        <v>26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521</v>
      </c>
      <c r="AT31" s="37" t="s">
        <v>17</v>
      </c>
      <c r="AU31" s="40">
        <v>958</v>
      </c>
      <c r="AV31" s="45">
        <f t="shared" si="0"/>
        <v>7.0075341964742882E-2</v>
      </c>
    </row>
    <row r="32" spans="1:48" s="2" customFormat="1" ht="15.75" thickBot="1" x14ac:dyDescent="0.3">
      <c r="A32" s="126" t="s">
        <v>17</v>
      </c>
      <c r="B32" s="62"/>
      <c r="C32" s="15">
        <f>SUM(B33:B39)</f>
        <v>20</v>
      </c>
      <c r="D32" s="16"/>
      <c r="E32" s="15">
        <f>SUM(D33:D39)</f>
        <v>298</v>
      </c>
      <c r="F32" s="16"/>
      <c r="G32" s="15">
        <f>SUM(F33:F39)</f>
        <v>99</v>
      </c>
      <c r="H32" s="16"/>
      <c r="I32" s="15">
        <f>SUM(H33:H39)</f>
        <v>253</v>
      </c>
      <c r="J32" s="15"/>
      <c r="K32" s="15">
        <f>SUM(J33:J39)</f>
        <v>288</v>
      </c>
      <c r="L32" s="17"/>
      <c r="M32" s="46">
        <f>SUM(C32,E32,G32,I32,K32)</f>
        <v>958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1057</v>
      </c>
      <c r="AT32" s="37" t="s">
        <v>27</v>
      </c>
      <c r="AU32" s="40">
        <v>521</v>
      </c>
      <c r="AV32" s="45">
        <f t="shared" si="0"/>
        <v>3.8109867602955164E-2</v>
      </c>
    </row>
    <row r="33" spans="1:48" s="2" customFormat="1" ht="15.75" thickBot="1" x14ac:dyDescent="0.3">
      <c r="A33" s="127" t="s">
        <v>6</v>
      </c>
      <c r="B33" s="56">
        <v>1</v>
      </c>
      <c r="C33" s="10"/>
      <c r="D33" s="11">
        <v>61</v>
      </c>
      <c r="E33" s="10"/>
      <c r="F33" s="11">
        <v>25</v>
      </c>
      <c r="G33" s="10"/>
      <c r="H33" s="11">
        <v>51</v>
      </c>
      <c r="I33" s="10"/>
      <c r="J33" s="10">
        <v>65</v>
      </c>
      <c r="K33" s="10"/>
      <c r="L33" s="11">
        <f>SUM(B33:K33)</f>
        <v>203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163</v>
      </c>
      <c r="AT33" s="37" t="s">
        <v>22</v>
      </c>
      <c r="AU33" s="40">
        <v>163</v>
      </c>
      <c r="AV33" s="45">
        <f t="shared" si="0"/>
        <v>1.1923048789408237E-2</v>
      </c>
    </row>
    <row r="34" spans="1:48" s="2" customFormat="1" ht="15.75" thickBot="1" x14ac:dyDescent="0.3">
      <c r="A34" s="127" t="s">
        <v>5</v>
      </c>
      <c r="B34" s="56">
        <v>5</v>
      </c>
      <c r="C34" s="10"/>
      <c r="D34" s="11">
        <v>42</v>
      </c>
      <c r="E34" s="10"/>
      <c r="F34" s="11">
        <v>12</v>
      </c>
      <c r="G34" s="10"/>
      <c r="H34" s="11">
        <v>20</v>
      </c>
      <c r="I34" s="10"/>
      <c r="J34" s="10">
        <v>32</v>
      </c>
      <c r="K34" s="10"/>
      <c r="L34" s="11">
        <f>SUM(B34:K34)</f>
        <v>111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153</v>
      </c>
      <c r="AT34" s="37" t="s">
        <v>8</v>
      </c>
      <c r="AU34" s="40">
        <v>153</v>
      </c>
      <c r="AV34" s="45">
        <f t="shared" si="0"/>
        <v>1.119157340355497E-2</v>
      </c>
    </row>
    <row r="35" spans="1:48" s="2" customFormat="1" ht="15.75" thickBot="1" x14ac:dyDescent="0.3">
      <c r="A35" s="82" t="s">
        <v>141</v>
      </c>
      <c r="B35" s="56">
        <v>0</v>
      </c>
      <c r="C35" s="10"/>
      <c r="D35" s="11">
        <v>2</v>
      </c>
      <c r="E35" s="10"/>
      <c r="F35" s="11">
        <v>0</v>
      </c>
      <c r="G35" s="10"/>
      <c r="H35" s="11">
        <v>0</v>
      </c>
      <c r="I35" s="10"/>
      <c r="J35" s="10">
        <v>0</v>
      </c>
      <c r="K35" s="10"/>
      <c r="L35" s="11">
        <f t="shared" ref="L35:L39" si="1">SUM(B35:K35)</f>
        <v>2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32</v>
      </c>
      <c r="AT35" s="37" t="s">
        <v>100</v>
      </c>
      <c r="AU35" s="40">
        <v>41</v>
      </c>
      <c r="AV35" s="45">
        <f t="shared" si="0"/>
        <v>2.9990490819983909E-3</v>
      </c>
    </row>
    <row r="36" spans="1:48" s="2" customFormat="1" ht="15.75" thickBot="1" x14ac:dyDescent="0.3">
      <c r="A36" s="77" t="s">
        <v>47</v>
      </c>
      <c r="B36" s="63">
        <v>0</v>
      </c>
      <c r="C36" s="11"/>
      <c r="D36" s="11">
        <v>49</v>
      </c>
      <c r="E36" s="11"/>
      <c r="F36" s="11">
        <v>25</v>
      </c>
      <c r="G36" s="11"/>
      <c r="H36" s="11">
        <v>37</v>
      </c>
      <c r="I36" s="11"/>
      <c r="J36" s="11">
        <v>58</v>
      </c>
      <c r="K36" s="11"/>
      <c r="L36" s="11">
        <f t="shared" si="1"/>
        <v>169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3" t="s">
        <v>100</v>
      </c>
      <c r="AS36" s="40">
        <f>M54</f>
        <v>41</v>
      </c>
      <c r="AT36" s="37" t="s">
        <v>19</v>
      </c>
      <c r="AU36" s="40">
        <v>32</v>
      </c>
      <c r="AV36" s="45">
        <f t="shared" si="0"/>
        <v>2.3407212347304513E-3</v>
      </c>
    </row>
    <row r="37" spans="1:48" s="2" customFormat="1" ht="15.75" thickBot="1" x14ac:dyDescent="0.3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142</v>
      </c>
      <c r="B38" s="63">
        <v>14</v>
      </c>
      <c r="C38" s="11"/>
      <c r="D38" s="11">
        <v>143</v>
      </c>
      <c r="E38" s="11"/>
      <c r="F38" s="11">
        <v>37</v>
      </c>
      <c r="G38" s="11"/>
      <c r="H38" s="11">
        <v>144</v>
      </c>
      <c r="I38" s="11"/>
      <c r="J38" s="11">
        <v>133</v>
      </c>
      <c r="K38" s="11"/>
      <c r="L38" s="11">
        <f>SUM(B38:K38)</f>
        <v>471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13671</v>
      </c>
      <c r="AT38" s="43"/>
      <c r="AU38" s="43">
        <f>SUM(AU26:AU36)</f>
        <v>13671</v>
      </c>
      <c r="AV38" s="44">
        <f>SUM(AV26:AV36)</f>
        <v>1</v>
      </c>
    </row>
    <row r="39" spans="1:48" s="2" customFormat="1" ht="15.75" thickBot="1" x14ac:dyDescent="0.3">
      <c r="A39" s="77" t="s">
        <v>140</v>
      </c>
      <c r="B39" s="64">
        <v>0</v>
      </c>
      <c r="C39" s="10"/>
      <c r="D39" s="11">
        <v>1</v>
      </c>
      <c r="E39" s="12"/>
      <c r="F39" s="11">
        <v>0</v>
      </c>
      <c r="G39" s="12"/>
      <c r="H39" s="11">
        <v>1</v>
      </c>
      <c r="I39" s="12"/>
      <c r="J39" s="12">
        <v>0</v>
      </c>
      <c r="K39" s="12"/>
      <c r="L39" s="11">
        <f t="shared" si="1"/>
        <v>2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26" t="s">
        <v>18</v>
      </c>
      <c r="B40" s="55"/>
      <c r="C40" s="46">
        <f>SUM(B41)</f>
        <v>13</v>
      </c>
      <c r="D40" s="13"/>
      <c r="E40" s="46">
        <f>SUM(D41)</f>
        <v>372</v>
      </c>
      <c r="F40" s="13"/>
      <c r="G40" s="46">
        <f>SUM(F41)</f>
        <v>197</v>
      </c>
      <c r="H40" s="13"/>
      <c r="I40" s="46">
        <v>362</v>
      </c>
      <c r="J40" s="46"/>
      <c r="K40" s="46">
        <f>SUM(J41)</f>
        <v>358</v>
      </c>
      <c r="L40" s="14"/>
      <c r="M40" s="46">
        <f>SUM(C40,E40,G40,I40,K40)</f>
        <v>1302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147</v>
      </c>
      <c r="B41" s="56">
        <v>13</v>
      </c>
      <c r="C41" s="10"/>
      <c r="D41" s="11">
        <v>372</v>
      </c>
      <c r="E41" s="10"/>
      <c r="F41" s="11">
        <v>197</v>
      </c>
      <c r="G41" s="10"/>
      <c r="H41" s="11">
        <v>363</v>
      </c>
      <c r="I41" s="10"/>
      <c r="J41" s="10">
        <v>358</v>
      </c>
      <c r="K41" s="10"/>
      <c r="L41" s="11">
        <f>SUM(B41:K41)</f>
        <v>1303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0" t="s">
        <v>22</v>
      </c>
      <c r="B42" s="62"/>
      <c r="C42" s="15">
        <f>SUM(B43:B48)</f>
        <v>2</v>
      </c>
      <c r="D42" s="16"/>
      <c r="E42" s="15">
        <f>SUM(D43:D48)</f>
        <v>44</v>
      </c>
      <c r="F42" s="16"/>
      <c r="G42" s="15">
        <f>SUM(F43:F48)</f>
        <v>28</v>
      </c>
      <c r="H42" s="16"/>
      <c r="I42" s="15">
        <f>SUM(H43:H48)</f>
        <v>44</v>
      </c>
      <c r="J42" s="15"/>
      <c r="K42" s="15">
        <f>SUM(J43:J48)</f>
        <v>45</v>
      </c>
      <c r="L42" s="15"/>
      <c r="M42" s="46">
        <f>SUM(C42,E42,G42,I42,K42)</f>
        <v>163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169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4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99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2</v>
      </c>
      <c r="C45" s="10"/>
      <c r="D45" s="11">
        <v>15</v>
      </c>
      <c r="E45" s="10"/>
      <c r="F45" s="11">
        <v>5</v>
      </c>
      <c r="G45" s="10"/>
      <c r="H45" s="11">
        <v>7</v>
      </c>
      <c r="I45" s="10"/>
      <c r="J45" s="10">
        <v>14</v>
      </c>
      <c r="K45" s="10"/>
      <c r="L45" s="11">
        <f>SUM(B45:K45)</f>
        <v>43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49</v>
      </c>
      <c r="B46" s="61">
        <v>0</v>
      </c>
      <c r="C46" s="10"/>
      <c r="D46" s="10">
        <v>18</v>
      </c>
      <c r="E46" s="10"/>
      <c r="F46" s="10">
        <v>17</v>
      </c>
      <c r="G46" s="10"/>
      <c r="H46" s="10">
        <v>28</v>
      </c>
      <c r="I46" s="10"/>
      <c r="J46" s="10">
        <v>24</v>
      </c>
      <c r="K46" s="10"/>
      <c r="L46" s="11">
        <f>SUM(B46:K46)</f>
        <v>87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141</v>
      </c>
      <c r="B47" s="56">
        <v>0</v>
      </c>
      <c r="C47" s="10"/>
      <c r="D47" s="11">
        <v>10</v>
      </c>
      <c r="E47" s="10"/>
      <c r="F47" s="11">
        <v>6</v>
      </c>
      <c r="G47" s="10"/>
      <c r="H47" s="11">
        <v>9</v>
      </c>
      <c r="I47" s="10"/>
      <c r="J47" s="10">
        <v>7</v>
      </c>
      <c r="K47" s="10"/>
      <c r="L47" s="11">
        <f>SUM(B47:K47)</f>
        <v>32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4" t="s">
        <v>5</v>
      </c>
      <c r="B48" s="65">
        <v>0</v>
      </c>
      <c r="C48" s="10"/>
      <c r="D48" s="11">
        <v>1</v>
      </c>
      <c r="E48" s="10"/>
      <c r="F48" s="11">
        <v>0</v>
      </c>
      <c r="G48" s="10"/>
      <c r="H48" s="11">
        <v>0</v>
      </c>
      <c r="I48" s="10"/>
      <c r="J48" s="10">
        <v>0</v>
      </c>
      <c r="K48" s="10"/>
      <c r="L48" s="11">
        <f>SUM(B48:K48)</f>
        <v>1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26" t="s">
        <v>19</v>
      </c>
      <c r="B49" s="62"/>
      <c r="C49" s="15">
        <f>SUM(B50:B53)</f>
        <v>0</v>
      </c>
      <c r="D49" s="16"/>
      <c r="E49" s="15">
        <f>SUM(D50:D53)</f>
        <v>12</v>
      </c>
      <c r="F49" s="16"/>
      <c r="G49" s="15">
        <f>SUM(F50:F53)</f>
        <v>3</v>
      </c>
      <c r="H49" s="16"/>
      <c r="I49" s="15">
        <f>SUM(H50:H53)</f>
        <v>6</v>
      </c>
      <c r="J49" s="15"/>
      <c r="K49" s="15">
        <f>SUM(J50:J53)</f>
        <v>11</v>
      </c>
      <c r="L49" s="17"/>
      <c r="M49" s="46">
        <f>SUM(C49,E49,G49,I49,K49)</f>
        <v>32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50</v>
      </c>
      <c r="B50" s="61">
        <v>0</v>
      </c>
      <c r="C50" s="10"/>
      <c r="D50" s="10">
        <v>6</v>
      </c>
      <c r="E50" s="10"/>
      <c r="F50" s="10">
        <v>1</v>
      </c>
      <c r="G50" s="10"/>
      <c r="H50" s="10">
        <v>3</v>
      </c>
      <c r="I50" s="10"/>
      <c r="J50" s="10">
        <v>2</v>
      </c>
      <c r="K50" s="10"/>
      <c r="L50" s="11">
        <f>SUM(B50:K50)</f>
        <v>12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148</v>
      </c>
      <c r="B51" s="61">
        <v>0</v>
      </c>
      <c r="C51" s="10"/>
      <c r="D51" s="10">
        <v>1</v>
      </c>
      <c r="E51" s="10"/>
      <c r="F51" s="10">
        <v>0</v>
      </c>
      <c r="G51" s="10"/>
      <c r="H51" s="10">
        <v>1</v>
      </c>
      <c r="I51" s="10"/>
      <c r="J51" s="10">
        <v>1</v>
      </c>
      <c r="K51" s="10"/>
      <c r="L51" s="11">
        <f>SUM(B51:K51)</f>
        <v>3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149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141</v>
      </c>
      <c r="B53" s="61">
        <v>0</v>
      </c>
      <c r="C53" s="10"/>
      <c r="D53" s="10">
        <v>5</v>
      </c>
      <c r="E53" s="10"/>
      <c r="F53" s="10">
        <v>2</v>
      </c>
      <c r="G53" s="10"/>
      <c r="H53" s="10">
        <v>2</v>
      </c>
      <c r="I53" s="10"/>
      <c r="J53" s="10">
        <v>8</v>
      </c>
      <c r="K53" s="10"/>
      <c r="L53" s="11">
        <f>SUM(B53:K53)</f>
        <v>17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35" t="s">
        <v>100</v>
      </c>
      <c r="B54" s="52"/>
      <c r="C54" s="52">
        <f>SUM(B55:B63)</f>
        <v>0</v>
      </c>
      <c r="D54" s="16"/>
      <c r="E54" s="15">
        <f>SUM(D55:D63)</f>
        <v>11</v>
      </c>
      <c r="F54" s="52"/>
      <c r="G54" s="52">
        <f>SUM(F55:F63)</f>
        <v>9</v>
      </c>
      <c r="H54" s="16"/>
      <c r="I54" s="15">
        <f>SUM(H55:H63)</f>
        <v>8</v>
      </c>
      <c r="J54" s="15"/>
      <c r="K54" s="15">
        <f>SUM(J55:J63)</f>
        <v>13</v>
      </c>
      <c r="L54" s="52"/>
      <c r="M54" s="52">
        <f>SUM(C54,E54,G54,I54,K54)</f>
        <v>41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00" t="s">
        <v>92</v>
      </c>
      <c r="B55" s="61">
        <v>0</v>
      </c>
      <c r="C55" s="10"/>
      <c r="D55" s="10">
        <v>1</v>
      </c>
      <c r="E55" s="10"/>
      <c r="F55" s="10">
        <v>3</v>
      </c>
      <c r="G55" s="10"/>
      <c r="H55" s="10">
        <v>2</v>
      </c>
      <c r="I55" s="10"/>
      <c r="J55" s="10">
        <v>2</v>
      </c>
      <c r="K55" s="10"/>
      <c r="L55" s="11">
        <f>SUM(B55:K55)</f>
        <v>8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03" t="s">
        <v>172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1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01" t="s">
        <v>171</v>
      </c>
      <c r="B57" s="61">
        <v>0</v>
      </c>
      <c r="C57" s="10"/>
      <c r="D57" s="10">
        <v>2</v>
      </c>
      <c r="E57" s="10"/>
      <c r="F57" s="10">
        <v>1</v>
      </c>
      <c r="G57" s="10"/>
      <c r="H57" s="10">
        <v>1</v>
      </c>
      <c r="I57" s="10"/>
      <c r="J57" s="10">
        <v>2</v>
      </c>
      <c r="K57" s="10"/>
      <c r="L57" s="11">
        <f>SUM(B57:K57)</f>
        <v>6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02" t="s">
        <v>94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03" t="s">
        <v>173</v>
      </c>
      <c r="B59" s="61">
        <v>0</v>
      </c>
      <c r="C59" s="10"/>
      <c r="D59" s="10">
        <v>1</v>
      </c>
      <c r="E59" s="10"/>
      <c r="F59" s="10">
        <v>1</v>
      </c>
      <c r="G59" s="10"/>
      <c r="H59" s="10">
        <v>0</v>
      </c>
      <c r="I59" s="10"/>
      <c r="J59" s="10">
        <v>2</v>
      </c>
      <c r="K59" s="10"/>
      <c r="L59" s="11">
        <f>SUM(B59:K59)</f>
        <v>4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03" t="s">
        <v>182</v>
      </c>
      <c r="B60" s="61">
        <v>0</v>
      </c>
      <c r="C60" s="10"/>
      <c r="D60" s="10">
        <v>0</v>
      </c>
      <c r="E60" s="10"/>
      <c r="F60" s="10">
        <v>0</v>
      </c>
      <c r="G60" s="10"/>
      <c r="H60" s="10">
        <v>0</v>
      </c>
      <c r="I60" s="10"/>
      <c r="J60" s="10">
        <v>1</v>
      </c>
      <c r="K60" s="10"/>
      <c r="L60" s="11">
        <f>SUM(B60:K60)</f>
        <v>1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03" t="s">
        <v>174</v>
      </c>
      <c r="B61" s="61">
        <v>0</v>
      </c>
      <c r="C61" s="10"/>
      <c r="D61" s="10">
        <v>1</v>
      </c>
      <c r="E61" s="10"/>
      <c r="F61" s="10">
        <v>1</v>
      </c>
      <c r="G61" s="10"/>
      <c r="H61" s="10">
        <v>0</v>
      </c>
      <c r="I61" s="10"/>
      <c r="J61" s="10">
        <v>1</v>
      </c>
      <c r="K61" s="10"/>
      <c r="L61" s="11">
        <f t="shared" si="3"/>
        <v>3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00" t="s">
        <v>97</v>
      </c>
      <c r="B62" s="61">
        <v>0</v>
      </c>
      <c r="C62" s="10"/>
      <c r="D62" s="10">
        <v>6</v>
      </c>
      <c r="E62" s="10"/>
      <c r="F62" s="10">
        <v>2</v>
      </c>
      <c r="G62" s="10"/>
      <c r="H62" s="10">
        <v>4</v>
      </c>
      <c r="I62" s="10"/>
      <c r="J62" s="10">
        <v>4</v>
      </c>
      <c r="K62" s="10"/>
      <c r="L62" s="11">
        <f>SUM(B62:K62)</f>
        <v>16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.75" thickBot="1" x14ac:dyDescent="0.3">
      <c r="A63" s="203" t="s">
        <v>98</v>
      </c>
      <c r="B63" s="61">
        <v>0</v>
      </c>
      <c r="C63" s="10"/>
      <c r="D63" s="10">
        <v>0</v>
      </c>
      <c r="E63" s="10"/>
      <c r="F63" s="10">
        <v>1</v>
      </c>
      <c r="G63" s="10"/>
      <c r="H63" s="10">
        <v>1</v>
      </c>
      <c r="I63" s="10"/>
      <c r="J63" s="10">
        <v>1</v>
      </c>
      <c r="K63" s="10"/>
      <c r="L63" s="11">
        <f>SUM(B63:K63)</f>
        <v>3</v>
      </c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A64" s="136" t="s">
        <v>87</v>
      </c>
      <c r="B64" s="53">
        <f>SUBTOTAL(109,B4:B63)</f>
        <v>178</v>
      </c>
      <c r="C64" s="53">
        <f>SUBTOTAL(109,C3:C63)</f>
        <v>172</v>
      </c>
      <c r="D64" s="53">
        <f>SUBTOTAL(109,D4:D63)</f>
        <v>4108</v>
      </c>
      <c r="E64" s="53">
        <f>SUBTOTAL(109,E3:E63)</f>
        <v>3924</v>
      </c>
      <c r="F64" s="53">
        <f>SUM(F4:F63)</f>
        <v>2169</v>
      </c>
      <c r="G64" s="53">
        <f>SUM(G3:G63)</f>
        <v>2093</v>
      </c>
      <c r="H64" s="53">
        <f>SUBTOTAL(109,H4:H63)</f>
        <v>4073</v>
      </c>
      <c r="I64" s="53">
        <f>SUBTOTAL(109,I3:I63)</f>
        <v>3934</v>
      </c>
      <c r="J64" s="53">
        <f>SUBTOTAL(109,J4:J63)</f>
        <v>3690</v>
      </c>
      <c r="K64" s="53">
        <f>SUBTOTAL(109,K3:K63)</f>
        <v>3548</v>
      </c>
      <c r="L64" s="54">
        <f>SUM(L4:L63)</f>
        <v>14218</v>
      </c>
      <c r="M64" s="54">
        <f>SUM(M3:M63)</f>
        <v>13671</v>
      </c>
      <c r="N64" s="5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>
        <f>L64-M64</f>
        <v>547</v>
      </c>
      <c r="M65" s="67"/>
      <c r="N65" s="5" t="e">
        <f>N55+N3</f>
        <v>#REF!</v>
      </c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B66" s="66"/>
      <c r="C66" s="67"/>
      <c r="D66" s="66"/>
      <c r="E66" s="67"/>
      <c r="F66" s="66"/>
      <c r="G66" s="67"/>
      <c r="H66" s="66"/>
      <c r="I66" s="67"/>
      <c r="J66" s="66"/>
      <c r="K66" s="67"/>
      <c r="L66" s="67"/>
      <c r="M66" s="67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5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/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/>
      <c r="D70" s="68"/>
      <c r="E70" s="69"/>
      <c r="F70" s="68"/>
      <c r="G70" s="69"/>
      <c r="H70" s="68"/>
      <c r="I70" s="69"/>
      <c r="J70" s="68"/>
      <c r="K70" s="69"/>
      <c r="L70" s="69"/>
      <c r="M70" s="69">
        <f>16043-16104</f>
        <v>-61</v>
      </c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>
        <f>245-245</f>
        <v>0</v>
      </c>
      <c r="D71" s="68"/>
      <c r="E71" s="69">
        <f>3610-3610</f>
        <v>0</v>
      </c>
      <c r="F71" s="68"/>
      <c r="G71" s="69">
        <f>2853-2853</f>
        <v>0</v>
      </c>
      <c r="H71" s="68"/>
      <c r="I71" s="69">
        <f>3631-3629</f>
        <v>2</v>
      </c>
      <c r="J71" s="68"/>
      <c r="K71" s="69">
        <f>3212-3209</f>
        <v>3</v>
      </c>
      <c r="L71" s="69">
        <f>SUM(C71:K71)</f>
        <v>5</v>
      </c>
      <c r="M71" s="69"/>
      <c r="N71" s="6"/>
      <c r="O71" s="6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51" s="2" customFormat="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>
        <f>12947-12782</f>
        <v>165</v>
      </c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R72" s="1"/>
      <c r="AS72" s="1"/>
      <c r="AT72" s="1"/>
      <c r="AU72" s="1"/>
      <c r="AV72" s="1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W73" s="2"/>
      <c r="AX73" s="2"/>
      <c r="AY73" s="2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/>
      <c r="N75" s="6"/>
      <c r="O75" s="6"/>
    </row>
    <row r="76" spans="1:51" x14ac:dyDescent="0.25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>
        <f>13551-13528</f>
        <v>23</v>
      </c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 s="6"/>
      <c r="O77" s="6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30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28"/>
      <c r="B82" s="3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A83" s="30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31"/>
      <c r="AG87" s="31"/>
      <c r="AH87" s="31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F89" s="28"/>
      <c r="AG89" s="28"/>
      <c r="AH89" s="27"/>
      <c r="AK89" s="28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31"/>
      <c r="AG92" s="31"/>
      <c r="AH92" s="31"/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8">
        <f>AH73</f>
        <v>0</v>
      </c>
      <c r="AG93" s="28">
        <f>AJ73</f>
        <v>0</v>
      </c>
      <c r="AH93" s="29" t="e">
        <f>(AG93-AF93)/AG93</f>
        <v>#DIV/0!</v>
      </c>
    </row>
    <row r="94" spans="1:37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 x14ac:dyDescent="0.25">
      <c r="N95"/>
      <c r="O95"/>
      <c r="P95"/>
      <c r="Q95"/>
      <c r="R95"/>
      <c r="S95"/>
      <c r="T95"/>
      <c r="U95"/>
      <c r="V95"/>
      <c r="W95"/>
      <c r="X95"/>
      <c r="Y95"/>
      <c r="Z95"/>
    </row>
  </sheetData>
  <sheetProtection algorithmName="SHA-512" hashValue="SBJ2KfwHQnbBwBdB8b5E+hq0MDm2YPtuUvAZsSb3KPzDXpFxnbeC4+0E5dys2UNWKEK6ZPqD0fB4kV+ZawZP1Q==" saltValue="f/Ui0eZzA1VWN03duqyglw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B1" activePane="topRight" state="frozen"/>
      <selection pane="topRight" activeCell="B1" sqref="B1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6" width="8.85546875" style="2" bestFit="1" customWidth="1"/>
    <col min="7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7">
        <v>2015</v>
      </c>
      <c r="B3" s="178" t="s">
        <v>114</v>
      </c>
      <c r="C3" s="178" t="s">
        <v>115</v>
      </c>
      <c r="D3" s="179" t="s">
        <v>116</v>
      </c>
      <c r="E3" s="179" t="s">
        <v>117</v>
      </c>
      <c r="F3" s="180" t="s">
        <v>118</v>
      </c>
      <c r="G3" s="179" t="s">
        <v>119</v>
      </c>
      <c r="H3" s="179" t="s">
        <v>120</v>
      </c>
      <c r="I3" s="179" t="s">
        <v>121</v>
      </c>
      <c r="J3" s="179" t="s">
        <v>122</v>
      </c>
      <c r="K3" s="179" t="s">
        <v>123</v>
      </c>
      <c r="L3" s="178" t="s">
        <v>124</v>
      </c>
      <c r="M3" s="179" t="s">
        <v>125</v>
      </c>
      <c r="N3" s="181" t="s">
        <v>131</v>
      </c>
    </row>
    <row r="4" spans="1:14" ht="18" customHeight="1" thickBot="1" x14ac:dyDescent="0.3">
      <c r="A4" s="182" t="s">
        <v>73</v>
      </c>
      <c r="B4" s="183">
        <v>13086</v>
      </c>
      <c r="C4" s="183">
        <v>12733</v>
      </c>
      <c r="D4" s="183">
        <v>16104</v>
      </c>
      <c r="E4" s="183">
        <v>14096</v>
      </c>
      <c r="F4" s="183">
        <v>14255</v>
      </c>
      <c r="G4" s="183">
        <v>15698</v>
      </c>
      <c r="H4" s="183">
        <v>15871</v>
      </c>
      <c r="I4" s="183">
        <v>16480</v>
      </c>
      <c r="J4" s="183">
        <v>17323</v>
      </c>
      <c r="K4" s="183">
        <v>17831</v>
      </c>
      <c r="L4" s="183">
        <v>15521</v>
      </c>
      <c r="M4" s="183">
        <v>13831</v>
      </c>
      <c r="N4" s="184">
        <f>SUM(B4:M4)</f>
        <v>182829</v>
      </c>
    </row>
    <row r="5" spans="1:14" ht="18" customHeight="1" thickBot="1" x14ac:dyDescent="0.3">
      <c r="A5" s="185" t="s">
        <v>74</v>
      </c>
      <c r="B5" s="186">
        <v>13631</v>
      </c>
      <c r="C5" s="186">
        <v>13315</v>
      </c>
      <c r="D5" s="186">
        <v>16817</v>
      </c>
      <c r="E5" s="186">
        <v>14797</v>
      </c>
      <c r="F5" s="186">
        <v>14944</v>
      </c>
      <c r="G5" s="186">
        <v>17023</v>
      </c>
      <c r="H5" s="186">
        <v>17502</v>
      </c>
      <c r="I5" s="186">
        <v>16481</v>
      </c>
      <c r="J5" s="186">
        <v>17323</v>
      </c>
      <c r="K5" s="186">
        <v>17831</v>
      </c>
      <c r="L5" s="186">
        <v>15521</v>
      </c>
      <c r="M5" s="186">
        <v>13831</v>
      </c>
      <c r="N5" s="187">
        <f>SUM(B5:M5)</f>
        <v>189016</v>
      </c>
    </row>
    <row r="6" spans="1:14" ht="18" customHeight="1" thickBot="1" x14ac:dyDescent="0.3">
      <c r="A6" s="188" t="s">
        <v>132</v>
      </c>
      <c r="B6" s="189"/>
      <c r="C6" s="190">
        <f>IFERROR(((C4-B4)/B4), "-")</f>
        <v>-2.6975393550359161E-2</v>
      </c>
      <c r="D6" s="204">
        <f t="shared" ref="D6:M6" si="0">IFERROR(((D4-C4)/C4), "-")</f>
        <v>0.26474515039660723</v>
      </c>
      <c r="E6" s="204">
        <f t="shared" si="0"/>
        <v>-0.12468951813214109</v>
      </c>
      <c r="F6" s="204">
        <f t="shared" si="0"/>
        <v>1.1279795686719636E-2</v>
      </c>
      <c r="G6" s="204">
        <f t="shared" si="0"/>
        <v>0.10122763942476325</v>
      </c>
      <c r="H6" s="204">
        <f t="shared" si="0"/>
        <v>1.1020512167155052E-2</v>
      </c>
      <c r="I6" s="204">
        <f t="shared" si="0"/>
        <v>3.8371873227899943E-2</v>
      </c>
      <c r="J6" s="204">
        <f t="shared" si="0"/>
        <v>5.1152912621359223E-2</v>
      </c>
      <c r="K6" s="204">
        <f t="shared" si="0"/>
        <v>2.9325174623333141E-2</v>
      </c>
      <c r="L6" s="204">
        <f t="shared" si="0"/>
        <v>-0.12954966070326959</v>
      </c>
      <c r="M6" s="204">
        <f t="shared" si="0"/>
        <v>-0.10888473680819535</v>
      </c>
      <c r="N6" s="191"/>
    </row>
    <row r="7" spans="1:14" ht="18" customHeight="1" thickBot="1" x14ac:dyDescent="0.3">
      <c r="A7" s="192" t="s">
        <v>129</v>
      </c>
      <c r="B7" s="189"/>
      <c r="C7" s="204">
        <f>IFERROR(((C5-B5)/B5), "-")</f>
        <v>-2.3182451764360647E-2</v>
      </c>
      <c r="D7" s="204">
        <f t="shared" ref="D7:M7" si="1">IFERROR(((D5-C5)/C5), "-")</f>
        <v>0.2630116410063838</v>
      </c>
      <c r="E7" s="204">
        <f t="shared" si="1"/>
        <v>-0.12011654873045133</v>
      </c>
      <c r="F7" s="204">
        <f t="shared" si="1"/>
        <v>9.9344461715212551E-3</v>
      </c>
      <c r="G7" s="204">
        <f t="shared" si="1"/>
        <v>0.1391193790149893</v>
      </c>
      <c r="H7" s="204">
        <f t="shared" si="1"/>
        <v>2.8138400986900076E-2</v>
      </c>
      <c r="I7" s="204">
        <f t="shared" si="1"/>
        <v>-5.8336190149697174E-2</v>
      </c>
      <c r="J7" s="204">
        <f t="shared" si="1"/>
        <v>5.1089132940962317E-2</v>
      </c>
      <c r="K7" s="204">
        <f t="shared" si="1"/>
        <v>2.9325174623333141E-2</v>
      </c>
      <c r="L7" s="204">
        <f t="shared" si="1"/>
        <v>-0.12954966070326959</v>
      </c>
      <c r="M7" s="204">
        <f t="shared" si="1"/>
        <v>-0.10888473680819535</v>
      </c>
      <c r="N7" s="191"/>
    </row>
    <row r="8" spans="1:14" ht="18" customHeight="1" thickBot="1" x14ac:dyDescent="0.3"/>
    <row r="9" spans="1:14" ht="18" customHeight="1" thickBot="1" x14ac:dyDescent="0.3">
      <c r="A9" s="177">
        <v>2016</v>
      </c>
      <c r="B9" s="178" t="s">
        <v>114</v>
      </c>
      <c r="C9" s="178" t="s">
        <v>115</v>
      </c>
      <c r="D9" s="179" t="s">
        <v>116</v>
      </c>
      <c r="E9" s="179" t="s">
        <v>117</v>
      </c>
      <c r="F9" s="180" t="s">
        <v>118</v>
      </c>
      <c r="G9" s="179" t="s">
        <v>119</v>
      </c>
      <c r="H9" s="179" t="s">
        <v>120</v>
      </c>
      <c r="I9" s="179" t="s">
        <v>121</v>
      </c>
      <c r="J9" s="179" t="s">
        <v>122</v>
      </c>
      <c r="K9" s="179" t="s">
        <v>123</v>
      </c>
      <c r="L9" s="178" t="s">
        <v>124</v>
      </c>
      <c r="M9" s="179" t="s">
        <v>125</v>
      </c>
      <c r="N9" s="181" t="s">
        <v>126</v>
      </c>
    </row>
    <row r="10" spans="1:14" ht="18" customHeight="1" thickBot="1" x14ac:dyDescent="0.3">
      <c r="A10" s="182" t="s">
        <v>73</v>
      </c>
      <c r="B10" s="183">
        <f>'Acumulado 2016'!B71</f>
        <v>16629</v>
      </c>
      <c r="C10" s="183">
        <f>'Acumulado 2016'!C71</f>
        <v>20363</v>
      </c>
      <c r="D10" s="183">
        <f>'Acumulado 2016'!D71</f>
        <v>18620</v>
      </c>
      <c r="E10" s="183">
        <f>'Acumulado 2016'!E71</f>
        <v>17888</v>
      </c>
      <c r="F10" s="183">
        <f>'Acumulado 2016'!F71</f>
        <v>16499</v>
      </c>
      <c r="G10" s="183">
        <f>'Acumulado 2016'!G71</f>
        <v>16205</v>
      </c>
      <c r="H10" s="183">
        <f>'Acumulado 2016'!H71</f>
        <v>14918</v>
      </c>
      <c r="I10" s="183">
        <f>'Acumulado 2016'!I71</f>
        <v>15157</v>
      </c>
      <c r="J10" s="183">
        <f>'Acumulado 2016'!J71</f>
        <v>14457</v>
      </c>
      <c r="K10" s="183">
        <f>'Acumulado 2016'!K71</f>
        <v>14746</v>
      </c>
      <c r="L10" s="183">
        <f>'Acumulado 2016'!L71</f>
        <v>15235</v>
      </c>
      <c r="M10" s="183">
        <f>'Acumulado 2016'!M71</f>
        <v>13984</v>
      </c>
      <c r="N10" s="184">
        <f>SUM(B10:M10)</f>
        <v>194701</v>
      </c>
    </row>
    <row r="11" spans="1:14" ht="18" customHeight="1" thickBot="1" x14ac:dyDescent="0.3">
      <c r="A11" s="185" t="s">
        <v>74</v>
      </c>
      <c r="B11" s="186">
        <f>'Acumulado 2016'!B72</f>
        <v>16629</v>
      </c>
      <c r="C11" s="186">
        <f>'Acumulado 2016'!C72</f>
        <v>20364</v>
      </c>
      <c r="D11" s="186">
        <f>'Acumulado 2016'!D72</f>
        <v>18626</v>
      </c>
      <c r="E11" s="186">
        <f>'Acumulado 2016'!E72</f>
        <v>17888</v>
      </c>
      <c r="F11" s="186">
        <f>'Acumulado 2016'!F72</f>
        <v>16499</v>
      </c>
      <c r="G11" s="186">
        <f>'Acumulado 2016'!G72</f>
        <v>16205</v>
      </c>
      <c r="H11" s="186">
        <f>'Acumulado 2016'!H72</f>
        <v>14918</v>
      </c>
      <c r="I11" s="186">
        <f>'Acumulado 2016'!I72</f>
        <v>15157</v>
      </c>
      <c r="J11" s="186">
        <f>'Acumulado 2016'!J72</f>
        <v>14457</v>
      </c>
      <c r="K11" s="186">
        <f>'Acumulado 2016'!K72</f>
        <v>14765</v>
      </c>
      <c r="L11" s="186">
        <f>'Acumulado 2016'!L72</f>
        <v>15694</v>
      </c>
      <c r="M11" s="186">
        <f>'Acumulado 2016'!M72</f>
        <v>14362</v>
      </c>
      <c r="N11" s="187">
        <f>SUM(B11:M11)</f>
        <v>195564</v>
      </c>
    </row>
    <row r="12" spans="1:14" ht="18" customHeight="1" thickBot="1" x14ac:dyDescent="0.3">
      <c r="A12" s="188" t="s">
        <v>132</v>
      </c>
      <c r="B12" s="189"/>
      <c r="C12" s="190">
        <f>IFERROR((C10-B10)/B10, "-")</f>
        <v>0.22454747729869506</v>
      </c>
      <c r="D12" s="204">
        <f t="shared" ref="D12:J12" si="2">IFERROR((D10-C10)/C10, "-")</f>
        <v>-8.5596424888277761E-2</v>
      </c>
      <c r="E12" s="204">
        <f t="shared" si="2"/>
        <v>-3.9312567132116005E-2</v>
      </c>
      <c r="F12" s="204">
        <f t="shared" si="2"/>
        <v>-7.764982110912344E-2</v>
      </c>
      <c r="G12" s="204">
        <f t="shared" si="2"/>
        <v>-1.7819261773440814E-2</v>
      </c>
      <c r="H12" s="204">
        <f t="shared" si="2"/>
        <v>-7.9419932119716138E-2</v>
      </c>
      <c r="I12" s="204">
        <f t="shared" si="2"/>
        <v>1.6020914331679851E-2</v>
      </c>
      <c r="J12" s="204">
        <f t="shared" si="2"/>
        <v>-4.6183281652041962E-2</v>
      </c>
      <c r="K12" s="205">
        <f t="shared" ref="K12:M13" si="3">IFERROR((K10-J10)/J10, "-")</f>
        <v>1.9990316109842983E-2</v>
      </c>
      <c r="L12" s="207">
        <f t="shared" si="3"/>
        <v>3.3161535331615352E-2</v>
      </c>
      <c r="M12" s="207">
        <f t="shared" si="3"/>
        <v>-8.2113554315720386E-2</v>
      </c>
      <c r="N12" s="187"/>
    </row>
    <row r="13" spans="1:14" ht="18" customHeight="1" thickBot="1" x14ac:dyDescent="0.3">
      <c r="A13" s="192" t="s">
        <v>129</v>
      </c>
      <c r="B13" s="189"/>
      <c r="C13" s="204">
        <f>IFERROR((C11-B11)/B11, "-")</f>
        <v>0.22460761320584521</v>
      </c>
      <c r="D13" s="204">
        <f t="shared" ref="D13:J13" si="4">IFERROR((D11-C11)/C11, "-")</f>
        <v>-8.5346690237674327E-2</v>
      </c>
      <c r="E13" s="204">
        <f t="shared" si="4"/>
        <v>-3.9622033716310533E-2</v>
      </c>
      <c r="F13" s="204">
        <f t="shared" si="4"/>
        <v>-7.764982110912344E-2</v>
      </c>
      <c r="G13" s="204">
        <f t="shared" si="4"/>
        <v>-1.7819261773440814E-2</v>
      </c>
      <c r="H13" s="204">
        <f t="shared" si="4"/>
        <v>-7.9419932119716138E-2</v>
      </c>
      <c r="I13" s="204">
        <f t="shared" si="4"/>
        <v>1.6020914331679851E-2</v>
      </c>
      <c r="J13" s="204">
        <f t="shared" si="4"/>
        <v>-4.6183281652041962E-2</v>
      </c>
      <c r="K13" s="205">
        <f t="shared" si="3"/>
        <v>2.1304558345438197E-2</v>
      </c>
      <c r="L13" s="207">
        <f t="shared" si="3"/>
        <v>6.2919065357263798E-2</v>
      </c>
      <c r="M13" s="207">
        <f t="shared" si="3"/>
        <v>-8.4873199949025105E-2</v>
      </c>
      <c r="N13" s="193"/>
    </row>
    <row r="14" spans="1:14" customFormat="1" ht="18" customHeight="1" thickBot="1" x14ac:dyDescent="0.3"/>
    <row r="15" spans="1:14" customFormat="1" ht="18" customHeight="1" thickBot="1" x14ac:dyDescent="0.3">
      <c r="A15" s="177">
        <v>2017</v>
      </c>
      <c r="B15" s="231" t="s">
        <v>114</v>
      </c>
      <c r="C15" s="231" t="s">
        <v>115</v>
      </c>
      <c r="D15" s="179" t="s">
        <v>116</v>
      </c>
      <c r="E15" s="179" t="s">
        <v>117</v>
      </c>
      <c r="F15" s="180" t="s">
        <v>118</v>
      </c>
      <c r="G15" s="179" t="s">
        <v>119</v>
      </c>
      <c r="H15" s="179" t="s">
        <v>120</v>
      </c>
      <c r="I15" s="179" t="s">
        <v>121</v>
      </c>
      <c r="J15" s="179" t="s">
        <v>122</v>
      </c>
      <c r="K15" s="179" t="s">
        <v>123</v>
      </c>
      <c r="L15" s="231" t="s">
        <v>124</v>
      </c>
      <c r="M15" s="179" t="s">
        <v>125</v>
      </c>
      <c r="N15" s="181" t="s">
        <v>165</v>
      </c>
    </row>
    <row r="16" spans="1:14" customFormat="1" ht="18" customHeight="1" thickBot="1" x14ac:dyDescent="0.3">
      <c r="A16" s="182" t="s">
        <v>73</v>
      </c>
      <c r="B16" s="183">
        <f>'Acumulado 2017'!B69</f>
        <v>15443</v>
      </c>
      <c r="C16" s="183">
        <f>'Acumulado 2017'!C69</f>
        <v>15527</v>
      </c>
      <c r="D16" s="183">
        <f>'Acumulado 2017'!D69</f>
        <v>18367</v>
      </c>
      <c r="E16" s="183">
        <f>'Acumulado 2017'!E69</f>
        <v>13671</v>
      </c>
      <c r="F16" s="183">
        <f>'Acumulado 2017'!F69</f>
        <v>0</v>
      </c>
      <c r="G16" s="183">
        <f>'Acumulado 2017'!G69</f>
        <v>0</v>
      </c>
      <c r="H16" s="183">
        <f>'Acumulado 2017'!H69</f>
        <v>0</v>
      </c>
      <c r="I16" s="183">
        <f>'Acumulado 2017'!I69</f>
        <v>0</v>
      </c>
      <c r="J16" s="183">
        <f>'Acumulado 2017'!J69</f>
        <v>0</v>
      </c>
      <c r="K16" s="183">
        <f>'Acumulado 2017'!K69</f>
        <v>0</v>
      </c>
      <c r="L16" s="183">
        <f>'Acumulado 2017'!L69</f>
        <v>0</v>
      </c>
      <c r="M16" s="183">
        <f>'Acumulado 2017'!M69</f>
        <v>0</v>
      </c>
      <c r="N16" s="184">
        <f>SUM(B16:M16)</f>
        <v>63008</v>
      </c>
    </row>
    <row r="17" spans="1:26" customFormat="1" ht="18" customHeight="1" thickBot="1" x14ac:dyDescent="0.3">
      <c r="A17" s="185" t="s">
        <v>74</v>
      </c>
      <c r="B17" s="186">
        <f>'Acumulado 2017'!B70</f>
        <v>16038</v>
      </c>
      <c r="C17" s="186">
        <f>'Acumulado 2017'!C70</f>
        <v>16095</v>
      </c>
      <c r="D17" s="186">
        <f>'Acumulado 2017'!D70</f>
        <v>19011</v>
      </c>
      <c r="E17" s="186">
        <f>'Acumulado 2017'!E70</f>
        <v>14218</v>
      </c>
      <c r="F17" s="186">
        <f>'Acumulado 2017'!F70</f>
        <v>0</v>
      </c>
      <c r="G17" s="186">
        <f>'Acumulado 2017'!G70</f>
        <v>0</v>
      </c>
      <c r="H17" s="186">
        <f>'Acumulado 2017'!H70</f>
        <v>0</v>
      </c>
      <c r="I17" s="186">
        <f>'Acumulado 2017'!I70</f>
        <v>0</v>
      </c>
      <c r="J17" s="186">
        <f>'Acumulado 2017'!J70</f>
        <v>0</v>
      </c>
      <c r="K17" s="186">
        <f>'Acumulado 2017'!K70</f>
        <v>0</v>
      </c>
      <c r="L17" s="186">
        <f>'Acumulado 2017'!L70</f>
        <v>0</v>
      </c>
      <c r="M17" s="186">
        <f>'Acumulado 2017'!M70</f>
        <v>0</v>
      </c>
      <c r="N17" s="187">
        <f>SUM(B17:M17)</f>
        <v>65362</v>
      </c>
    </row>
    <row r="18" spans="1:26" customFormat="1" ht="18" customHeight="1" thickBot="1" x14ac:dyDescent="0.3">
      <c r="A18" s="188" t="s">
        <v>132</v>
      </c>
      <c r="B18" s="189"/>
      <c r="C18" s="230">
        <f>IFERROR((C16-B16)/B16, "-")</f>
        <v>5.4393576377646828E-3</v>
      </c>
      <c r="D18" s="233">
        <f>IFERROR((D16-C16)/C16, "-")</f>
        <v>0.18290719392026791</v>
      </c>
      <c r="E18" s="230">
        <f t="shared" ref="E18:E19" si="5">IFERROR((E16-D16)/D16, "-")</f>
        <v>-0.25567594054554366</v>
      </c>
      <c r="F18" s="230">
        <f t="shared" ref="F18:F19" si="6">IFERROR((F16-E16)/E16, "-")</f>
        <v>-1</v>
      </c>
      <c r="G18" s="230" t="str">
        <f t="shared" ref="G18:G19" si="7">IFERROR((G16-F16)/F16, "-")</f>
        <v>-</v>
      </c>
      <c r="H18" s="230" t="str">
        <f t="shared" ref="H18:H19" si="8">IFERROR((H16-G16)/G16, "-")</f>
        <v>-</v>
      </c>
      <c r="I18" s="230" t="str">
        <f t="shared" ref="I18:I19" si="9">IFERROR((I16-H16)/H16, "-")</f>
        <v>-</v>
      </c>
      <c r="J18" s="230" t="str">
        <f t="shared" ref="J18:J19" si="10">IFERROR((J16-I16)/I16, "-")</f>
        <v>-</v>
      </c>
      <c r="K18" s="230" t="str">
        <f t="shared" ref="K18:K19" si="11">IFERROR((K16-J16)/J16, "-")</f>
        <v>-</v>
      </c>
      <c r="L18" s="230" t="str">
        <f t="shared" ref="L18:L19" si="12">IFERROR((L16-K16)/K16, "-")</f>
        <v>-</v>
      </c>
      <c r="M18" s="230" t="str">
        <f t="shared" ref="M18:M19" si="13">IFERROR((M16-L16)/L16, "-")</f>
        <v>-</v>
      </c>
      <c r="N18" s="187"/>
    </row>
    <row r="19" spans="1:26" customFormat="1" ht="18" customHeight="1" thickBot="1" x14ac:dyDescent="0.3">
      <c r="A19" s="192" t="s">
        <v>129</v>
      </c>
      <c r="B19" s="189"/>
      <c r="C19" s="230">
        <f>IFERROR((C17-B17)/B17, "-")</f>
        <v>3.554059109614665E-3</v>
      </c>
      <c r="D19" s="233">
        <f>IFERROR((D17-C17)/C17, "-")</f>
        <v>0.18117427772600186</v>
      </c>
      <c r="E19" s="230">
        <f t="shared" si="5"/>
        <v>-0.2521171953079796</v>
      </c>
      <c r="F19" s="230">
        <f t="shared" si="6"/>
        <v>-1</v>
      </c>
      <c r="G19" s="230" t="str">
        <f t="shared" si="7"/>
        <v>-</v>
      </c>
      <c r="H19" s="230" t="str">
        <f t="shared" si="8"/>
        <v>-</v>
      </c>
      <c r="I19" s="230" t="str">
        <f t="shared" si="9"/>
        <v>-</v>
      </c>
      <c r="J19" s="230" t="str">
        <f t="shared" si="10"/>
        <v>-</v>
      </c>
      <c r="K19" s="230" t="str">
        <f t="shared" si="11"/>
        <v>-</v>
      </c>
      <c r="L19" s="230" t="str">
        <f t="shared" si="12"/>
        <v>-</v>
      </c>
      <c r="M19" s="230" t="str">
        <f t="shared" si="13"/>
        <v>-</v>
      </c>
      <c r="N19" s="193"/>
    </row>
    <row r="20" spans="1:26" ht="18" customHeight="1" thickBot="1" x14ac:dyDescent="0.3"/>
    <row r="21" spans="1:26" ht="18" customHeight="1" thickBot="1" x14ac:dyDescent="0.3">
      <c r="A21" s="238" t="s">
        <v>133</v>
      </c>
      <c r="B21" s="240" t="s">
        <v>114</v>
      </c>
      <c r="C21" s="237"/>
      <c r="D21" s="237" t="s">
        <v>115</v>
      </c>
      <c r="E21" s="237"/>
      <c r="F21" s="237" t="s">
        <v>116</v>
      </c>
      <c r="G21" s="237"/>
      <c r="H21" s="237" t="s">
        <v>117</v>
      </c>
      <c r="I21" s="237"/>
      <c r="J21" s="237" t="s">
        <v>118</v>
      </c>
      <c r="K21" s="237"/>
      <c r="L21" s="237" t="s">
        <v>119</v>
      </c>
      <c r="M21" s="237"/>
      <c r="N21" s="237" t="s">
        <v>120</v>
      </c>
      <c r="O21" s="237"/>
      <c r="P21" s="237" t="s">
        <v>121</v>
      </c>
      <c r="Q21" s="237"/>
      <c r="R21" s="237" t="s">
        <v>122</v>
      </c>
      <c r="S21" s="237"/>
      <c r="T21" s="237" t="s">
        <v>123</v>
      </c>
      <c r="U21" s="237"/>
      <c r="V21" s="237" t="s">
        <v>124</v>
      </c>
      <c r="W21" s="237"/>
      <c r="X21" s="237" t="s">
        <v>125</v>
      </c>
      <c r="Y21" s="242"/>
      <c r="Z21" s="243" t="s">
        <v>134</v>
      </c>
    </row>
    <row r="22" spans="1:26" ht="18" customHeight="1" thickBot="1" x14ac:dyDescent="0.3">
      <c r="A22" s="239"/>
      <c r="B22" s="194">
        <v>2015</v>
      </c>
      <c r="C22" s="195">
        <v>2016</v>
      </c>
      <c r="D22" s="195">
        <v>2015</v>
      </c>
      <c r="E22" s="195">
        <v>2016</v>
      </c>
      <c r="F22" s="195">
        <v>2015</v>
      </c>
      <c r="G22" s="195">
        <v>2016</v>
      </c>
      <c r="H22" s="195">
        <v>2015</v>
      </c>
      <c r="I22" s="195">
        <v>2016</v>
      </c>
      <c r="J22" s="195">
        <v>2015</v>
      </c>
      <c r="K22" s="195">
        <v>2016</v>
      </c>
      <c r="L22" s="195">
        <v>2015</v>
      </c>
      <c r="M22" s="195">
        <v>2016</v>
      </c>
      <c r="N22" s="195">
        <v>2015</v>
      </c>
      <c r="O22" s="195">
        <v>2016</v>
      </c>
      <c r="P22" s="195">
        <v>2015</v>
      </c>
      <c r="Q22" s="195">
        <v>2016</v>
      </c>
      <c r="R22" s="195">
        <v>2015</v>
      </c>
      <c r="S22" s="195">
        <v>2016</v>
      </c>
      <c r="T22" s="195">
        <v>2015</v>
      </c>
      <c r="U22" s="195">
        <v>2016</v>
      </c>
      <c r="V22" s="195">
        <v>2015</v>
      </c>
      <c r="W22" s="195">
        <v>2016</v>
      </c>
      <c r="X22" s="195">
        <v>2015</v>
      </c>
      <c r="Y22" s="196">
        <v>2016</v>
      </c>
      <c r="Z22" s="244"/>
    </row>
    <row r="23" spans="1:26" ht="18" customHeight="1" thickBot="1" x14ac:dyDescent="0.3">
      <c r="A23" s="182" t="s">
        <v>73</v>
      </c>
      <c r="B23" s="183">
        <v>13086</v>
      </c>
      <c r="C23" s="197">
        <f>B10</f>
        <v>16629</v>
      </c>
      <c r="D23" s="183">
        <v>12733</v>
      </c>
      <c r="E23" s="197">
        <f>C10</f>
        <v>20363</v>
      </c>
      <c r="F23" s="183">
        <v>16104</v>
      </c>
      <c r="G23" s="197">
        <f>D10</f>
        <v>18620</v>
      </c>
      <c r="H23" s="183">
        <v>14096</v>
      </c>
      <c r="I23" s="197">
        <f>E10</f>
        <v>17888</v>
      </c>
      <c r="J23" s="183">
        <v>14255</v>
      </c>
      <c r="K23" s="197">
        <f>F10</f>
        <v>16499</v>
      </c>
      <c r="L23" s="183">
        <v>15698</v>
      </c>
      <c r="M23" s="197">
        <f>G10</f>
        <v>16205</v>
      </c>
      <c r="N23" s="183">
        <v>15871</v>
      </c>
      <c r="O23" s="197">
        <f>H10</f>
        <v>14918</v>
      </c>
      <c r="P23" s="183">
        <v>16480</v>
      </c>
      <c r="Q23" s="197">
        <f>I10</f>
        <v>15157</v>
      </c>
      <c r="R23" s="183">
        <v>17323</v>
      </c>
      <c r="S23" s="197">
        <f>J10</f>
        <v>14457</v>
      </c>
      <c r="T23" s="183">
        <v>17831</v>
      </c>
      <c r="U23" s="197">
        <f>K10</f>
        <v>14746</v>
      </c>
      <c r="V23" s="183">
        <v>15521</v>
      </c>
      <c r="W23" s="197">
        <f>L10</f>
        <v>15235</v>
      </c>
      <c r="X23" s="183">
        <v>13831</v>
      </c>
      <c r="Y23" s="197">
        <v>13985</v>
      </c>
      <c r="Z23" s="184">
        <f>SUM(B23,D23,F23,H23,J23,L23,N23,P23,R23,T23,V23,X23)</f>
        <v>182829</v>
      </c>
    </row>
    <row r="24" spans="1:26" ht="15.75" thickBot="1" x14ac:dyDescent="0.3">
      <c r="A24" s="185" t="s">
        <v>74</v>
      </c>
      <c r="B24" s="186">
        <v>13631</v>
      </c>
      <c r="C24" s="198">
        <f>B11</f>
        <v>16629</v>
      </c>
      <c r="D24" s="186">
        <v>13315</v>
      </c>
      <c r="E24" s="198">
        <f>C11</f>
        <v>20364</v>
      </c>
      <c r="F24" s="186">
        <v>16817</v>
      </c>
      <c r="G24" s="198">
        <f>D11</f>
        <v>18626</v>
      </c>
      <c r="H24" s="186">
        <v>14797</v>
      </c>
      <c r="I24" s="198">
        <f>E11</f>
        <v>17888</v>
      </c>
      <c r="J24" s="186">
        <v>14944</v>
      </c>
      <c r="K24" s="198">
        <f>F11</f>
        <v>16499</v>
      </c>
      <c r="L24" s="186">
        <v>17023</v>
      </c>
      <c r="M24" s="198">
        <f>G11</f>
        <v>16205</v>
      </c>
      <c r="N24" s="186">
        <v>17502</v>
      </c>
      <c r="O24" s="198">
        <f>H11</f>
        <v>14918</v>
      </c>
      <c r="P24" s="186">
        <v>16481</v>
      </c>
      <c r="Q24" s="198">
        <f>I11</f>
        <v>15157</v>
      </c>
      <c r="R24" s="186">
        <v>17323</v>
      </c>
      <c r="S24" s="198">
        <f>J11</f>
        <v>14457</v>
      </c>
      <c r="T24" s="186">
        <v>17831</v>
      </c>
      <c r="U24" s="198">
        <f>K11</f>
        <v>14765</v>
      </c>
      <c r="V24" s="186">
        <v>15521</v>
      </c>
      <c r="W24" s="198">
        <f>L11</f>
        <v>15694</v>
      </c>
      <c r="X24" s="186">
        <v>13831</v>
      </c>
      <c r="Y24" s="198">
        <v>14363</v>
      </c>
      <c r="Z24" s="187">
        <f>SUM(Y24,W24,U24,S24,Q24,O24,M24,K24,I24,G24,E24,C24)</f>
        <v>195565</v>
      </c>
    </row>
    <row r="25" spans="1:26" ht="15.75" thickBot="1" x14ac:dyDescent="0.3">
      <c r="A25" s="192" t="s">
        <v>132</v>
      </c>
      <c r="B25" s="241">
        <f>IFERROR(((C23-B23)/B23),"-")</f>
        <v>0.27074736359468132</v>
      </c>
      <c r="C25" s="241"/>
      <c r="D25" s="241">
        <f t="shared" ref="D25" si="14">IFERROR(((E23-D23)/D23),"-")</f>
        <v>0.59923034634414518</v>
      </c>
      <c r="E25" s="241"/>
      <c r="F25" s="241">
        <f t="shared" ref="F25" si="15">IFERROR(((G23-F23)/F23),"-")</f>
        <v>0.15623447590660705</v>
      </c>
      <c r="G25" s="241"/>
      <c r="H25" s="241">
        <f t="shared" ref="H25" si="16">IFERROR(((I23-H23)/H23),"-")</f>
        <v>0.26901248581157777</v>
      </c>
      <c r="I25" s="241"/>
      <c r="J25" s="241">
        <f t="shared" ref="J25" si="17">IFERROR(((K23-J23)/J23),"-")</f>
        <v>0.15741844966678359</v>
      </c>
      <c r="K25" s="241"/>
      <c r="L25" s="241">
        <f t="shared" ref="L25" si="18">IFERROR(((M23-L23)/L23),"-")</f>
        <v>3.2297107911835904E-2</v>
      </c>
      <c r="M25" s="241"/>
      <c r="N25" s="241">
        <f t="shared" ref="N25" si="19">IFERROR(((O23-N23)/N23),"-")</f>
        <v>-6.0046625921492028E-2</v>
      </c>
      <c r="O25" s="241"/>
      <c r="P25" s="241">
        <f t="shared" ref="P25" si="20">IFERROR(((Q23-P23)/P23),"-")</f>
        <v>-8.0279126213592233E-2</v>
      </c>
      <c r="Q25" s="241"/>
      <c r="R25" s="241">
        <f t="shared" ref="R25" si="21">IFERROR(((S23-R23)/R23),"-")</f>
        <v>-0.16544478439069446</v>
      </c>
      <c r="S25" s="241"/>
      <c r="T25" s="241">
        <f t="shared" ref="T25" si="22">IFERROR(((U23-T23)/T23),"-")</f>
        <v>-0.17301329145869554</v>
      </c>
      <c r="U25" s="241"/>
      <c r="V25" s="241">
        <f t="shared" ref="V25" si="23">IFERROR(((W23-V23)/V23),"-")</f>
        <v>-1.8426647767540751E-2</v>
      </c>
      <c r="W25" s="241"/>
      <c r="X25" s="241">
        <f t="shared" ref="X25" si="24">IFERROR(((Y23-X23)/X23),"-")</f>
        <v>1.113440821343359E-2</v>
      </c>
      <c r="Y25" s="241"/>
      <c r="Z25" s="193"/>
    </row>
    <row r="26" spans="1:26" ht="15.75" thickBot="1" x14ac:dyDescent="0.3">
      <c r="A26" s="192" t="s">
        <v>129</v>
      </c>
      <c r="B26" s="241">
        <f>IFERROR(((C24-B24)/B24),"-")</f>
        <v>0.21993984300491526</v>
      </c>
      <c r="C26" s="241"/>
      <c r="D26" s="241">
        <f t="shared" ref="D26" si="25">IFERROR(((E24-D24)/D24),"-")</f>
        <v>0.52940292902741271</v>
      </c>
      <c r="E26" s="241"/>
      <c r="F26" s="241">
        <f t="shared" ref="F26" si="26">IFERROR(((G24-F24)/F24),"-")</f>
        <v>0.10756972111553785</v>
      </c>
      <c r="G26" s="241"/>
      <c r="H26" s="241">
        <f t="shared" ref="H26" si="27">IFERROR(((I24-H24)/H24),"-")</f>
        <v>0.20889369466783808</v>
      </c>
      <c r="I26" s="241"/>
      <c r="J26" s="241">
        <f t="shared" ref="J26" si="28">IFERROR(((K24-J24)/J24),"-")</f>
        <v>0.1040551391862955</v>
      </c>
      <c r="K26" s="241"/>
      <c r="L26" s="241">
        <f t="shared" ref="L26" si="29">IFERROR(((M24-L24)/L24),"-")</f>
        <v>-4.8052634670739586E-2</v>
      </c>
      <c r="M26" s="241"/>
      <c r="N26" s="241">
        <f t="shared" ref="N26" si="30">IFERROR(((O24-N24)/N24),"-")</f>
        <v>-0.14764026968346475</v>
      </c>
      <c r="O26" s="241"/>
      <c r="P26" s="241">
        <f t="shared" ref="P26" si="31">IFERROR(((Q24-P24)/P24),"-")</f>
        <v>-8.0334931132819615E-2</v>
      </c>
      <c r="Q26" s="241"/>
      <c r="R26" s="241">
        <f t="shared" ref="R26" si="32">IFERROR(((S24-R24)/R24),"-")</f>
        <v>-0.16544478439069446</v>
      </c>
      <c r="S26" s="241"/>
      <c r="T26" s="241">
        <f t="shared" ref="T26" si="33">IFERROR(((U24-T24)/T24),"-")</f>
        <v>-0.17194773147888509</v>
      </c>
      <c r="U26" s="241"/>
      <c r="V26" s="241">
        <f t="shared" ref="V26" si="34">IFERROR(((W24-V24)/V24),"-")</f>
        <v>1.1146189034211712E-2</v>
      </c>
      <c r="W26" s="241"/>
      <c r="X26" s="241">
        <f t="shared" ref="X26" si="35">IFERROR(((Y24-X24)/X24),"-")</f>
        <v>3.8464319282770588E-2</v>
      </c>
      <c r="Y26" s="241"/>
      <c r="Z26" s="193"/>
    </row>
    <row r="27" spans="1:26" ht="15.75" thickBot="1" x14ac:dyDescent="0.3"/>
    <row r="28" spans="1:26" ht="15.75" thickBot="1" x14ac:dyDescent="0.3">
      <c r="A28" s="238" t="s">
        <v>170</v>
      </c>
      <c r="B28" s="240" t="s">
        <v>114</v>
      </c>
      <c r="C28" s="237"/>
      <c r="D28" s="237" t="s">
        <v>115</v>
      </c>
      <c r="E28" s="237"/>
      <c r="F28" s="237" t="s">
        <v>116</v>
      </c>
      <c r="G28" s="237"/>
      <c r="H28" s="237" t="s">
        <v>117</v>
      </c>
      <c r="I28" s="237"/>
      <c r="J28" s="237" t="s">
        <v>118</v>
      </c>
      <c r="K28" s="237"/>
      <c r="L28" s="237" t="s">
        <v>119</v>
      </c>
      <c r="M28" s="237"/>
      <c r="N28" s="237" t="s">
        <v>120</v>
      </c>
      <c r="O28" s="237"/>
      <c r="P28" s="237" t="s">
        <v>121</v>
      </c>
      <c r="Q28" s="237"/>
      <c r="R28" s="237" t="s">
        <v>122</v>
      </c>
      <c r="S28" s="237"/>
      <c r="T28" s="237" t="s">
        <v>123</v>
      </c>
      <c r="U28" s="237"/>
      <c r="V28" s="237" t="s">
        <v>124</v>
      </c>
      <c r="W28" s="237"/>
      <c r="X28" s="237" t="s">
        <v>125</v>
      </c>
      <c r="Y28" s="242"/>
      <c r="Z28" s="243" t="s">
        <v>134</v>
      </c>
    </row>
    <row r="29" spans="1:26" ht="15.75" thickBot="1" x14ac:dyDescent="0.3">
      <c r="A29" s="239"/>
      <c r="B29" s="194">
        <v>2016</v>
      </c>
      <c r="C29" s="195">
        <v>2017</v>
      </c>
      <c r="D29" s="195">
        <v>2016</v>
      </c>
      <c r="E29" s="195">
        <v>2017</v>
      </c>
      <c r="F29" s="195">
        <v>2016</v>
      </c>
      <c r="G29" s="195">
        <v>2017</v>
      </c>
      <c r="H29" s="195">
        <v>2016</v>
      </c>
      <c r="I29" s="195">
        <v>2017</v>
      </c>
      <c r="J29" s="195">
        <v>2016</v>
      </c>
      <c r="K29" s="195">
        <v>2017</v>
      </c>
      <c r="L29" s="195">
        <v>2016</v>
      </c>
      <c r="M29" s="195">
        <v>2017</v>
      </c>
      <c r="N29" s="195">
        <v>2016</v>
      </c>
      <c r="O29" s="195">
        <v>2017</v>
      </c>
      <c r="P29" s="195">
        <v>2016</v>
      </c>
      <c r="Q29" s="195">
        <v>2017</v>
      </c>
      <c r="R29" s="195">
        <v>2016</v>
      </c>
      <c r="S29" s="195">
        <v>2017</v>
      </c>
      <c r="T29" s="195">
        <v>2016</v>
      </c>
      <c r="U29" s="195">
        <v>2017</v>
      </c>
      <c r="V29" s="195">
        <v>2016</v>
      </c>
      <c r="W29" s="195">
        <v>2017</v>
      </c>
      <c r="X29" s="195">
        <v>2016</v>
      </c>
      <c r="Y29" s="196">
        <v>2017</v>
      </c>
      <c r="Z29" s="244"/>
    </row>
    <row r="30" spans="1:26" ht="15.75" thickBot="1" x14ac:dyDescent="0.3">
      <c r="A30" s="182" t="s">
        <v>73</v>
      </c>
      <c r="B30" s="183">
        <f>C23</f>
        <v>16629</v>
      </c>
      <c r="C30" s="197">
        <f>B16</f>
        <v>15443</v>
      </c>
      <c r="D30" s="183">
        <f>E23</f>
        <v>20363</v>
      </c>
      <c r="E30" s="197">
        <f>C16</f>
        <v>15527</v>
      </c>
      <c r="F30" s="183">
        <f>G23</f>
        <v>18620</v>
      </c>
      <c r="G30" s="197">
        <f>D16</f>
        <v>18367</v>
      </c>
      <c r="H30" s="183">
        <f>I23</f>
        <v>17888</v>
      </c>
      <c r="I30" s="197">
        <f>E16</f>
        <v>13671</v>
      </c>
      <c r="J30" s="183">
        <f>K23</f>
        <v>16499</v>
      </c>
      <c r="K30" s="197">
        <f>F16</f>
        <v>0</v>
      </c>
      <c r="L30" s="183">
        <f>M23</f>
        <v>16205</v>
      </c>
      <c r="M30" s="197">
        <f>G16</f>
        <v>0</v>
      </c>
      <c r="N30" s="183">
        <f>O23</f>
        <v>14918</v>
      </c>
      <c r="O30" s="197">
        <f>H16</f>
        <v>0</v>
      </c>
      <c r="P30" s="183">
        <f>Q23</f>
        <v>15157</v>
      </c>
      <c r="Q30" s="197">
        <f>I16</f>
        <v>0</v>
      </c>
      <c r="R30" s="183">
        <f>S23</f>
        <v>14457</v>
      </c>
      <c r="S30" s="197">
        <f>J16</f>
        <v>0</v>
      </c>
      <c r="T30" s="183">
        <f>U23</f>
        <v>14746</v>
      </c>
      <c r="U30" s="197">
        <f>K16</f>
        <v>0</v>
      </c>
      <c r="V30" s="183">
        <f>W23</f>
        <v>15235</v>
      </c>
      <c r="W30" s="197">
        <f>L16</f>
        <v>0</v>
      </c>
      <c r="X30" s="183">
        <f>Y23</f>
        <v>13985</v>
      </c>
      <c r="Y30" s="197">
        <f>M16</f>
        <v>0</v>
      </c>
      <c r="Z30" s="184">
        <f>SUM(B30,D30,F30,H30,J30,L30,N30,P30,R30,T30,V30,X30)</f>
        <v>194702</v>
      </c>
    </row>
    <row r="31" spans="1:26" ht="15.75" thickBot="1" x14ac:dyDescent="0.3">
      <c r="A31" s="185" t="s">
        <v>74</v>
      </c>
      <c r="B31" s="186">
        <f>C24</f>
        <v>16629</v>
      </c>
      <c r="C31" s="198">
        <f>B17</f>
        <v>16038</v>
      </c>
      <c r="D31" s="186">
        <f>E24</f>
        <v>20364</v>
      </c>
      <c r="E31" s="198">
        <f>C17</f>
        <v>16095</v>
      </c>
      <c r="F31" s="186">
        <f>G24</f>
        <v>18626</v>
      </c>
      <c r="G31" s="198">
        <f>D17</f>
        <v>19011</v>
      </c>
      <c r="H31" s="186">
        <f>I24</f>
        <v>17888</v>
      </c>
      <c r="I31" s="198">
        <f>E17</f>
        <v>14218</v>
      </c>
      <c r="J31" s="186">
        <f>K24</f>
        <v>16499</v>
      </c>
      <c r="K31" s="198">
        <f>F17</f>
        <v>0</v>
      </c>
      <c r="L31" s="186">
        <f>M24</f>
        <v>16205</v>
      </c>
      <c r="M31" s="198">
        <f>G17</f>
        <v>0</v>
      </c>
      <c r="N31" s="186">
        <f>O24</f>
        <v>14918</v>
      </c>
      <c r="O31" s="198">
        <f>H17</f>
        <v>0</v>
      </c>
      <c r="P31" s="186">
        <f>Q24</f>
        <v>15157</v>
      </c>
      <c r="Q31" s="198">
        <f>I17</f>
        <v>0</v>
      </c>
      <c r="R31" s="186">
        <f>S24</f>
        <v>14457</v>
      </c>
      <c r="S31" s="198">
        <f>J17</f>
        <v>0</v>
      </c>
      <c r="T31" s="186">
        <f>U24</f>
        <v>14765</v>
      </c>
      <c r="U31" s="198">
        <f>K17</f>
        <v>0</v>
      </c>
      <c r="V31" s="186">
        <f>W24</f>
        <v>15694</v>
      </c>
      <c r="W31" s="198">
        <f>L17</f>
        <v>0</v>
      </c>
      <c r="X31" s="186">
        <f>Y24</f>
        <v>14363</v>
      </c>
      <c r="Y31" s="198">
        <f>M17</f>
        <v>0</v>
      </c>
      <c r="Z31" s="187">
        <f>SUM(Y31,W31,U31,S31,Q31,O31,M31,K31,I31,G31,E31,C31)</f>
        <v>65362</v>
      </c>
    </row>
    <row r="32" spans="1:26" ht="15.75" thickBot="1" x14ac:dyDescent="0.3">
      <c r="A32" s="192" t="s">
        <v>132</v>
      </c>
      <c r="B32" s="241">
        <f>IFERROR(((C30-B30)/B30),"-")</f>
        <v>-7.1321185880088997E-2</v>
      </c>
      <c r="C32" s="241"/>
      <c r="D32" s="241">
        <f t="shared" ref="D32:D33" si="36">IFERROR(((E30-D30)/D30),"-")</f>
        <v>-0.23748956440603056</v>
      </c>
      <c r="E32" s="241"/>
      <c r="F32" s="241">
        <f t="shared" ref="F32:F33" si="37">IFERROR(((G30-F30)/F30),"-")</f>
        <v>-1.3587540279269603E-2</v>
      </c>
      <c r="G32" s="241"/>
      <c r="H32" s="241">
        <f t="shared" ref="H32:H33" si="38">IFERROR(((I30-H30)/H30),"-")</f>
        <v>-0.23574463327370304</v>
      </c>
      <c r="I32" s="241"/>
      <c r="J32" s="241">
        <f t="shared" ref="J32:J33" si="39">IFERROR(((K30-J30)/J30),"-")</f>
        <v>-1</v>
      </c>
      <c r="K32" s="241"/>
      <c r="L32" s="241">
        <f t="shared" ref="L32:L33" si="40">IFERROR(((M30-L30)/L30),"-")</f>
        <v>-1</v>
      </c>
      <c r="M32" s="241"/>
      <c r="N32" s="241">
        <f t="shared" ref="N32:N33" si="41">IFERROR(((O30-N30)/N30),"-")</f>
        <v>-1</v>
      </c>
      <c r="O32" s="241"/>
      <c r="P32" s="241">
        <f t="shared" ref="P32:P33" si="42">IFERROR(((Q30-P30)/P30),"-")</f>
        <v>-1</v>
      </c>
      <c r="Q32" s="241"/>
      <c r="R32" s="241">
        <f t="shared" ref="R32:R33" si="43">IFERROR(((S30-R30)/R30),"-")</f>
        <v>-1</v>
      </c>
      <c r="S32" s="241"/>
      <c r="T32" s="241">
        <f t="shared" ref="T32:T33" si="44">IFERROR(((U30-T30)/T30),"-")</f>
        <v>-1</v>
      </c>
      <c r="U32" s="241"/>
      <c r="V32" s="241">
        <f t="shared" ref="V32:V33" si="45">IFERROR(((W30-V30)/V30),"-")</f>
        <v>-1</v>
      </c>
      <c r="W32" s="241"/>
      <c r="X32" s="241">
        <f t="shared" ref="X32:X33" si="46">IFERROR(((Y30-X30)/X30),"-")</f>
        <v>-1</v>
      </c>
      <c r="Y32" s="241"/>
      <c r="Z32" s="193"/>
    </row>
    <row r="33" spans="1:26" ht="15.75" thickBot="1" x14ac:dyDescent="0.3">
      <c r="A33" s="192" t="s">
        <v>129</v>
      </c>
      <c r="B33" s="241">
        <f>IFERROR(((C31-B31)/B31),"-")</f>
        <v>-3.5540321125744179E-2</v>
      </c>
      <c r="C33" s="241"/>
      <c r="D33" s="241">
        <f t="shared" si="36"/>
        <v>-0.20963464938126106</v>
      </c>
      <c r="E33" s="241"/>
      <c r="F33" s="241">
        <f t="shared" si="37"/>
        <v>2.067003113926769E-2</v>
      </c>
      <c r="G33" s="241"/>
      <c r="H33" s="241">
        <f t="shared" si="38"/>
        <v>-0.20516547406082289</v>
      </c>
      <c r="I33" s="241"/>
      <c r="J33" s="241">
        <f t="shared" si="39"/>
        <v>-1</v>
      </c>
      <c r="K33" s="241"/>
      <c r="L33" s="241">
        <f t="shared" si="40"/>
        <v>-1</v>
      </c>
      <c r="M33" s="241"/>
      <c r="N33" s="241">
        <f t="shared" si="41"/>
        <v>-1</v>
      </c>
      <c r="O33" s="241"/>
      <c r="P33" s="241">
        <f t="shared" si="42"/>
        <v>-1</v>
      </c>
      <c r="Q33" s="241"/>
      <c r="R33" s="241">
        <f t="shared" si="43"/>
        <v>-1</v>
      </c>
      <c r="S33" s="241"/>
      <c r="T33" s="241">
        <f t="shared" si="44"/>
        <v>-1</v>
      </c>
      <c r="U33" s="241"/>
      <c r="V33" s="241">
        <f t="shared" si="45"/>
        <v>-1</v>
      </c>
      <c r="W33" s="241"/>
      <c r="X33" s="241">
        <f t="shared" si="46"/>
        <v>-1</v>
      </c>
      <c r="Y33" s="241"/>
      <c r="Z33" s="193"/>
    </row>
  </sheetData>
  <sheetProtection algorithmName="SHA-512" hashValue="SrpbmsLihH+NdDIvwbtQX45CGKypX8ghd05Rf2l0orzZSubPAXpUWmYomDc8OI3S6xJOpr0Z7Oe39jIerWONLw==" saltValue="CbJrlNmK01+W9p79DAb8nQ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1" sqref="I41"/>
    </sheetView>
  </sheetViews>
  <sheetFormatPr defaultColWidth="11.42578125" defaultRowHeight="15" x14ac:dyDescent="0.2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 x14ac:dyDescent="0.3">
      <c r="A1" s="211"/>
      <c r="B1" s="247" t="s">
        <v>153</v>
      </c>
      <c r="C1" s="248"/>
      <c r="D1" s="245" t="s">
        <v>154</v>
      </c>
      <c r="E1" s="246"/>
      <c r="F1" s="245" t="s">
        <v>155</v>
      </c>
      <c r="G1" s="246"/>
      <c r="H1" s="245" t="s">
        <v>156</v>
      </c>
      <c r="I1" s="246"/>
      <c r="J1" s="245" t="s">
        <v>157</v>
      </c>
      <c r="K1" s="246"/>
      <c r="L1" s="245" t="s">
        <v>158</v>
      </c>
      <c r="M1" s="246"/>
      <c r="N1" s="245" t="s">
        <v>159</v>
      </c>
      <c r="O1" s="246"/>
      <c r="P1" s="245" t="s">
        <v>160</v>
      </c>
      <c r="Q1" s="246"/>
      <c r="R1" s="245" t="s">
        <v>161</v>
      </c>
      <c r="S1" s="246"/>
      <c r="T1" s="245" t="s">
        <v>162</v>
      </c>
      <c r="U1" s="246"/>
      <c r="V1" s="245" t="s">
        <v>163</v>
      </c>
      <c r="W1" s="246"/>
      <c r="X1" s="245" t="s">
        <v>164</v>
      </c>
      <c r="Y1" s="246"/>
      <c r="Z1" s="245" t="s">
        <v>168</v>
      </c>
      <c r="AA1" s="246"/>
    </row>
    <row r="2" spans="1:27" ht="35.1" customHeight="1" thickBot="1" x14ac:dyDescent="0.3">
      <c r="A2" s="166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166</v>
      </c>
      <c r="AA2" s="80" t="s">
        <v>29</v>
      </c>
    </row>
    <row r="3" spans="1:27" ht="18" customHeight="1" thickBot="1" x14ac:dyDescent="0.3">
      <c r="A3" s="103" t="s">
        <v>86</v>
      </c>
      <c r="B3" s="95"/>
      <c r="C3" s="95">
        <v>4859</v>
      </c>
      <c r="D3" s="95"/>
      <c r="E3" s="95">
        <v>4160</v>
      </c>
      <c r="F3" s="95"/>
      <c r="G3" s="95">
        <v>5015</v>
      </c>
      <c r="H3" s="95"/>
      <c r="I3" s="95">
        <v>3913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17947</v>
      </c>
    </row>
    <row r="4" spans="1:27" ht="18" customHeight="1" thickBot="1" x14ac:dyDescent="0.3">
      <c r="A4" s="119" t="s">
        <v>40</v>
      </c>
      <c r="B4" s="109">
        <v>1963</v>
      </c>
      <c r="C4" s="109"/>
      <c r="D4" s="109">
        <v>1598</v>
      </c>
      <c r="E4" s="109"/>
      <c r="F4" s="109">
        <v>1908</v>
      </c>
      <c r="G4" s="109"/>
      <c r="H4" s="109">
        <v>1620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7089</v>
      </c>
      <c r="AA4" s="114"/>
    </row>
    <row r="5" spans="1:27" ht="18" customHeight="1" thickBot="1" x14ac:dyDescent="0.3">
      <c r="A5" s="119" t="s">
        <v>41</v>
      </c>
      <c r="B5" s="109">
        <v>3336</v>
      </c>
      <c r="C5" s="109"/>
      <c r="D5" s="109">
        <v>3003</v>
      </c>
      <c r="E5" s="109"/>
      <c r="F5" s="109">
        <v>3583</v>
      </c>
      <c r="G5" s="109"/>
      <c r="H5" s="109">
        <v>2709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12631</v>
      </c>
      <c r="AA5" s="114"/>
    </row>
    <row r="6" spans="1:27" ht="18" customHeight="1" thickBot="1" x14ac:dyDescent="0.3">
      <c r="A6" s="119" t="s">
        <v>42</v>
      </c>
      <c r="B6" s="109">
        <v>141</v>
      </c>
      <c r="C6" s="109"/>
      <c r="D6" s="109">
        <v>113</v>
      </c>
      <c r="E6" s="109"/>
      <c r="F6" s="109">
        <v>141</v>
      </c>
      <c r="G6" s="109"/>
      <c r="H6" s="109">
        <v>119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514</v>
      </c>
      <c r="AA6" s="114"/>
    </row>
    <row r="7" spans="1:27" ht="18" customHeight="1" thickBot="1" x14ac:dyDescent="0.3">
      <c r="A7" s="119" t="s">
        <v>6</v>
      </c>
      <c r="B7" s="109">
        <v>14</v>
      </c>
      <c r="C7" s="109"/>
      <c r="D7" s="109">
        <v>14</v>
      </c>
      <c r="E7" s="109"/>
      <c r="F7" s="109">
        <v>27</v>
      </c>
      <c r="G7" s="109"/>
      <c r="H7" s="109">
        <v>11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66</v>
      </c>
      <c r="AA7" s="114"/>
    </row>
    <row r="8" spans="1:27" ht="18" customHeight="1" thickBot="1" x14ac:dyDescent="0.3">
      <c r="A8" s="104" t="s">
        <v>80</v>
      </c>
      <c r="B8" s="95"/>
      <c r="C8" s="95">
        <v>2928</v>
      </c>
      <c r="D8" s="99"/>
      <c r="E8" s="96">
        <v>2620</v>
      </c>
      <c r="F8" s="99"/>
      <c r="G8" s="96">
        <f>SUM(F9:F11)</f>
        <v>3393</v>
      </c>
      <c r="H8" s="99"/>
      <c r="I8" s="96">
        <f>SUM(H9:H11)</f>
        <v>2947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11888</v>
      </c>
    </row>
    <row r="9" spans="1:27" ht="18" customHeight="1" thickBot="1" x14ac:dyDescent="0.3">
      <c r="A9" s="115" t="s">
        <v>43</v>
      </c>
      <c r="B9" s="109">
        <v>2296</v>
      </c>
      <c r="C9" s="110"/>
      <c r="D9" s="111">
        <v>1993</v>
      </c>
      <c r="E9" s="110"/>
      <c r="F9" s="111">
        <v>2468</v>
      </c>
      <c r="G9" s="110"/>
      <c r="H9" s="111">
        <v>2280</v>
      </c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9037</v>
      </c>
      <c r="AA9" s="114"/>
    </row>
    <row r="10" spans="1:27" ht="18" customHeight="1" thickBot="1" x14ac:dyDescent="0.3">
      <c r="A10" s="115" t="s">
        <v>26</v>
      </c>
      <c r="B10" s="109">
        <v>375</v>
      </c>
      <c r="C10" s="110"/>
      <c r="D10" s="111">
        <v>310</v>
      </c>
      <c r="E10" s="110"/>
      <c r="F10" s="111">
        <v>475</v>
      </c>
      <c r="G10" s="110"/>
      <c r="H10" s="111">
        <v>329</v>
      </c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1489</v>
      </c>
      <c r="AA10" s="114"/>
    </row>
    <row r="11" spans="1:27" ht="18" customHeight="1" thickBot="1" x14ac:dyDescent="0.3">
      <c r="A11" s="116" t="s">
        <v>6</v>
      </c>
      <c r="B11" s="109">
        <v>257</v>
      </c>
      <c r="C11" s="110"/>
      <c r="D11" s="111">
        <v>317</v>
      </c>
      <c r="E11" s="110"/>
      <c r="F11" s="111">
        <v>450</v>
      </c>
      <c r="G11" s="110"/>
      <c r="H11" s="111">
        <v>338</v>
      </c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1362</v>
      </c>
      <c r="AA11" s="114"/>
    </row>
    <row r="12" spans="1:27" ht="18" customHeight="1" thickBot="1" x14ac:dyDescent="0.3">
      <c r="A12" s="104" t="s">
        <v>71</v>
      </c>
      <c r="B12" s="95"/>
      <c r="C12" s="95">
        <v>3112</v>
      </c>
      <c r="D12" s="99"/>
      <c r="E12" s="96">
        <v>3939</v>
      </c>
      <c r="F12" s="99"/>
      <c r="G12" s="96">
        <f>SUM(F13:F16)</f>
        <v>4136</v>
      </c>
      <c r="H12" s="99"/>
      <c r="I12" s="96">
        <f>SUM(H13:H16)</f>
        <v>2584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13771</v>
      </c>
    </row>
    <row r="13" spans="1:27" ht="18" customHeight="1" thickBot="1" x14ac:dyDescent="0.3">
      <c r="A13" s="119" t="s">
        <v>46</v>
      </c>
      <c r="B13" s="109">
        <v>488</v>
      </c>
      <c r="C13" s="109"/>
      <c r="D13" s="109">
        <v>630</v>
      </c>
      <c r="E13" s="109"/>
      <c r="F13" s="109">
        <v>838</v>
      </c>
      <c r="G13" s="109"/>
      <c r="H13" s="109">
        <v>616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2572</v>
      </c>
      <c r="AA13" s="114"/>
    </row>
    <row r="14" spans="1:27" ht="18" customHeight="1" thickBot="1" x14ac:dyDescent="0.3">
      <c r="A14" s="119" t="s">
        <v>47</v>
      </c>
      <c r="B14" s="109">
        <v>3</v>
      </c>
      <c r="C14" s="109"/>
      <c r="D14" s="109">
        <v>0</v>
      </c>
      <c r="E14" s="109"/>
      <c r="F14" s="109">
        <v>0</v>
      </c>
      <c r="G14" s="109"/>
      <c r="H14" s="109">
        <v>0</v>
      </c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3</v>
      </c>
      <c r="AA14" s="114"/>
    </row>
    <row r="15" spans="1:27" ht="18" customHeight="1" thickBot="1" x14ac:dyDescent="0.3">
      <c r="A15" s="119" t="s">
        <v>45</v>
      </c>
      <c r="B15" s="109">
        <v>96</v>
      </c>
      <c r="C15" s="109"/>
      <c r="D15" s="109">
        <v>124</v>
      </c>
      <c r="E15" s="109"/>
      <c r="F15" s="109">
        <v>98</v>
      </c>
      <c r="G15" s="109"/>
      <c r="H15" s="109">
        <v>83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401</v>
      </c>
      <c r="AA15" s="114"/>
    </row>
    <row r="16" spans="1:27" ht="18" customHeight="1" thickBot="1" x14ac:dyDescent="0.3">
      <c r="A16" s="117" t="s">
        <v>44</v>
      </c>
      <c r="B16" s="109">
        <v>2525</v>
      </c>
      <c r="C16" s="109"/>
      <c r="D16" s="109">
        <v>3185</v>
      </c>
      <c r="E16" s="109"/>
      <c r="F16" s="109">
        <v>3200</v>
      </c>
      <c r="G16" s="109"/>
      <c r="H16" s="109">
        <v>1885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10795</v>
      </c>
      <c r="AA16" s="114"/>
    </row>
    <row r="17" spans="1:27" ht="18" customHeight="1" thickBot="1" x14ac:dyDescent="0.3">
      <c r="A17" s="104" t="s">
        <v>83</v>
      </c>
      <c r="B17" s="95"/>
      <c r="C17" s="95">
        <v>238</v>
      </c>
      <c r="D17" s="99"/>
      <c r="E17" s="96">
        <v>199</v>
      </c>
      <c r="F17" s="99"/>
      <c r="G17" s="96">
        <f>SUM(F18:F21)</f>
        <v>193</v>
      </c>
      <c r="H17" s="99"/>
      <c r="I17" s="96">
        <f>SUM(H18:H21)</f>
        <v>153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783</v>
      </c>
    </row>
    <row r="18" spans="1:27" ht="18" customHeight="1" thickBot="1" x14ac:dyDescent="0.3">
      <c r="A18" s="119" t="s">
        <v>21</v>
      </c>
      <c r="B18" s="109">
        <v>110</v>
      </c>
      <c r="C18" s="109"/>
      <c r="D18" s="109">
        <v>57</v>
      </c>
      <c r="E18" s="109"/>
      <c r="F18" s="109">
        <v>79</v>
      </c>
      <c r="G18" s="109"/>
      <c r="H18" s="109">
        <v>58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304</v>
      </c>
      <c r="AA18" s="114"/>
    </row>
    <row r="19" spans="1:27" ht="18" customHeight="1" thickBot="1" x14ac:dyDescent="0.3">
      <c r="A19" s="119" t="s">
        <v>5</v>
      </c>
      <c r="B19" s="109">
        <v>86</v>
      </c>
      <c r="C19" s="109"/>
      <c r="D19" s="109">
        <v>97</v>
      </c>
      <c r="E19" s="109"/>
      <c r="F19" s="109">
        <v>64</v>
      </c>
      <c r="G19" s="109"/>
      <c r="H19" s="109">
        <v>47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294</v>
      </c>
      <c r="AA19" s="114"/>
    </row>
    <row r="20" spans="1:27" ht="18" customHeight="1" thickBot="1" x14ac:dyDescent="0.3">
      <c r="A20" s="119" t="s">
        <v>45</v>
      </c>
      <c r="B20" s="111">
        <v>40</v>
      </c>
      <c r="C20" s="111"/>
      <c r="D20" s="111">
        <v>36</v>
      </c>
      <c r="E20" s="111"/>
      <c r="F20" s="111">
        <v>36</v>
      </c>
      <c r="G20" s="111"/>
      <c r="H20" s="111">
        <v>31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143</v>
      </c>
      <c r="AA20" s="114"/>
    </row>
    <row r="21" spans="1:27" ht="18" customHeight="1" thickBot="1" x14ac:dyDescent="0.3">
      <c r="A21" s="119" t="s">
        <v>15</v>
      </c>
      <c r="B21" s="109">
        <v>2</v>
      </c>
      <c r="C21" s="109"/>
      <c r="D21" s="109">
        <v>9</v>
      </c>
      <c r="E21" s="109"/>
      <c r="F21" s="109">
        <v>14</v>
      </c>
      <c r="G21" s="109"/>
      <c r="H21" s="109">
        <v>17</v>
      </c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42</v>
      </c>
      <c r="AA21" s="114"/>
    </row>
    <row r="22" spans="1:27" ht="18" customHeight="1" thickBot="1" x14ac:dyDescent="0.3">
      <c r="A22" s="104" t="s">
        <v>82</v>
      </c>
      <c r="B22" s="95"/>
      <c r="C22" s="95">
        <v>879</v>
      </c>
      <c r="D22" s="99"/>
      <c r="E22" s="96">
        <v>1035</v>
      </c>
      <c r="F22" s="99"/>
      <c r="G22" s="96">
        <f>SUM(F23:F27)</f>
        <v>1370</v>
      </c>
      <c r="H22" s="99"/>
      <c r="I22" s="96">
        <f>SUM(H23:H27)</f>
        <v>1057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4341</v>
      </c>
    </row>
    <row r="23" spans="1:27" ht="18" customHeight="1" thickBot="1" x14ac:dyDescent="0.3">
      <c r="A23" s="167" t="s">
        <v>48</v>
      </c>
      <c r="B23" s="111">
        <v>52</v>
      </c>
      <c r="C23" s="111"/>
      <c r="D23" s="111">
        <v>82</v>
      </c>
      <c r="E23" s="111"/>
      <c r="F23" s="111">
        <v>92</v>
      </c>
      <c r="G23" s="111"/>
      <c r="H23" s="111">
        <v>71</v>
      </c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297</v>
      </c>
      <c r="AA23" s="114"/>
    </row>
    <row r="24" spans="1:27" ht="18" customHeight="1" thickBot="1" x14ac:dyDescent="0.3">
      <c r="A24" s="119" t="s">
        <v>5</v>
      </c>
      <c r="B24" s="109">
        <v>119</v>
      </c>
      <c r="C24" s="109"/>
      <c r="D24" s="109">
        <v>164</v>
      </c>
      <c r="E24" s="109"/>
      <c r="F24" s="109">
        <v>229</v>
      </c>
      <c r="G24" s="109"/>
      <c r="H24" s="109">
        <v>222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734</v>
      </c>
      <c r="AA24" s="114"/>
    </row>
    <row r="25" spans="1:27" ht="18" customHeight="1" thickBot="1" x14ac:dyDescent="0.3">
      <c r="A25" s="119" t="s">
        <v>52</v>
      </c>
      <c r="B25" s="111">
        <v>466</v>
      </c>
      <c r="C25" s="111"/>
      <c r="D25" s="111">
        <v>602</v>
      </c>
      <c r="E25" s="111"/>
      <c r="F25" s="111">
        <v>841</v>
      </c>
      <c r="G25" s="111"/>
      <c r="H25" s="111">
        <v>593</v>
      </c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2502</v>
      </c>
      <c r="AA25" s="114"/>
    </row>
    <row r="26" spans="1:27" ht="18" customHeight="1" thickBot="1" x14ac:dyDescent="0.3">
      <c r="A26" s="119" t="s">
        <v>53</v>
      </c>
      <c r="B26" s="109">
        <v>62</v>
      </c>
      <c r="C26" s="109"/>
      <c r="D26" s="109">
        <v>59</v>
      </c>
      <c r="E26" s="109"/>
      <c r="F26" s="109">
        <v>82</v>
      </c>
      <c r="G26" s="109"/>
      <c r="H26" s="109">
        <v>67</v>
      </c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270</v>
      </c>
      <c r="AA26" s="114"/>
    </row>
    <row r="27" spans="1:27" ht="18" customHeight="1" thickBot="1" x14ac:dyDescent="0.3">
      <c r="A27" s="199" t="s">
        <v>136</v>
      </c>
      <c r="B27" s="109">
        <v>180</v>
      </c>
      <c r="C27" s="109"/>
      <c r="D27" s="109">
        <v>128</v>
      </c>
      <c r="E27" s="109"/>
      <c r="F27" s="109">
        <v>126</v>
      </c>
      <c r="G27" s="109"/>
      <c r="H27" s="109">
        <v>104</v>
      </c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538</v>
      </c>
      <c r="AA27" s="114"/>
    </row>
    <row r="28" spans="1:27" ht="18" customHeight="1" thickBot="1" x14ac:dyDescent="0.3">
      <c r="A28" s="104" t="s">
        <v>81</v>
      </c>
      <c r="B28" s="102"/>
      <c r="C28" s="95">
        <v>657</v>
      </c>
      <c r="D28" s="99"/>
      <c r="E28" s="96">
        <v>550</v>
      </c>
      <c r="F28" s="99"/>
      <c r="G28" s="96">
        <f>SUM(F29:F31)</f>
        <v>712</v>
      </c>
      <c r="H28" s="99"/>
      <c r="I28" s="96">
        <f>SUM(H29:H31)</f>
        <v>521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2440</v>
      </c>
    </row>
    <row r="29" spans="1:27" ht="18" customHeight="1" thickBot="1" x14ac:dyDescent="0.3">
      <c r="A29" s="119" t="s">
        <v>54</v>
      </c>
      <c r="B29" s="109">
        <v>459</v>
      </c>
      <c r="C29" s="109"/>
      <c r="D29" s="109">
        <v>411</v>
      </c>
      <c r="E29" s="109"/>
      <c r="F29" s="109">
        <v>500</v>
      </c>
      <c r="G29" s="109"/>
      <c r="H29" s="109">
        <v>368</v>
      </c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1738</v>
      </c>
      <c r="AA29" s="114"/>
    </row>
    <row r="30" spans="1:27" ht="18" customHeight="1" thickBot="1" x14ac:dyDescent="0.3">
      <c r="A30" s="119" t="s">
        <v>152</v>
      </c>
      <c r="B30" s="208">
        <v>151</v>
      </c>
      <c r="C30" s="208"/>
      <c r="D30" s="208">
        <v>102</v>
      </c>
      <c r="E30" s="208"/>
      <c r="F30" s="208">
        <v>170</v>
      </c>
      <c r="G30" s="208"/>
      <c r="H30" s="208">
        <v>127</v>
      </c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107">
        <f>SUM(B30:X30)</f>
        <v>550</v>
      </c>
      <c r="AA30" s="114"/>
    </row>
    <row r="31" spans="1:27" ht="18" customHeight="1" thickBot="1" x14ac:dyDescent="0.3">
      <c r="A31" s="119" t="s">
        <v>45</v>
      </c>
      <c r="B31" s="109">
        <v>47</v>
      </c>
      <c r="C31" s="109"/>
      <c r="D31" s="109">
        <v>37</v>
      </c>
      <c r="E31" s="109"/>
      <c r="F31" s="109">
        <v>42</v>
      </c>
      <c r="G31" s="109"/>
      <c r="H31" s="109">
        <v>26</v>
      </c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152</v>
      </c>
      <c r="AA31" s="114"/>
    </row>
    <row r="32" spans="1:27" ht="18" customHeight="1" thickBot="1" x14ac:dyDescent="0.3">
      <c r="A32" s="104" t="s">
        <v>70</v>
      </c>
      <c r="B32" s="95"/>
      <c r="C32" s="95">
        <v>903</v>
      </c>
      <c r="D32" s="99"/>
      <c r="E32" s="96">
        <v>1421</v>
      </c>
      <c r="F32" s="99"/>
      <c r="G32" s="96">
        <f>SUM(F33:F39)</f>
        <v>1657</v>
      </c>
      <c r="H32" s="99"/>
      <c r="I32" s="96">
        <f>SUM(H33:H39)</f>
        <v>958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4939</v>
      </c>
    </row>
    <row r="33" spans="1:27" ht="18" customHeight="1" thickBot="1" x14ac:dyDescent="0.3">
      <c r="A33" s="119" t="s">
        <v>6</v>
      </c>
      <c r="B33" s="109">
        <v>0</v>
      </c>
      <c r="C33" s="109"/>
      <c r="D33" s="109">
        <v>555</v>
      </c>
      <c r="E33" s="109"/>
      <c r="F33" s="109">
        <v>354</v>
      </c>
      <c r="G33" s="109"/>
      <c r="H33" s="109">
        <v>203</v>
      </c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1112</v>
      </c>
      <c r="AA33" s="114"/>
    </row>
    <row r="34" spans="1:27" ht="18" customHeight="1" thickBot="1" x14ac:dyDescent="0.3">
      <c r="A34" s="119" t="s">
        <v>5</v>
      </c>
      <c r="B34" s="109">
        <v>0</v>
      </c>
      <c r="C34" s="109"/>
      <c r="D34" s="109">
        <v>117</v>
      </c>
      <c r="E34" s="109"/>
      <c r="F34" s="109">
        <v>194</v>
      </c>
      <c r="G34" s="109"/>
      <c r="H34" s="109">
        <v>111</v>
      </c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422</v>
      </c>
      <c r="AA34" s="114"/>
    </row>
    <row r="35" spans="1:27" ht="18" customHeight="1" thickBot="1" x14ac:dyDescent="0.3">
      <c r="A35" s="119" t="s">
        <v>45</v>
      </c>
      <c r="B35" s="109">
        <v>0</v>
      </c>
      <c r="C35" s="109"/>
      <c r="D35" s="109">
        <v>5</v>
      </c>
      <c r="E35" s="109"/>
      <c r="F35" s="109">
        <v>7</v>
      </c>
      <c r="G35" s="109"/>
      <c r="H35" s="109">
        <v>2</v>
      </c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14</v>
      </c>
      <c r="AA35" s="114"/>
    </row>
    <row r="36" spans="1:27" ht="18" customHeight="1" thickBot="1" x14ac:dyDescent="0.3">
      <c r="A36" s="119" t="s">
        <v>47</v>
      </c>
      <c r="B36" s="109">
        <v>0</v>
      </c>
      <c r="C36" s="109"/>
      <c r="D36" s="109">
        <v>270</v>
      </c>
      <c r="E36" s="109"/>
      <c r="F36" s="109">
        <v>240</v>
      </c>
      <c r="G36" s="109"/>
      <c r="H36" s="109">
        <v>169</v>
      </c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679</v>
      </c>
      <c r="AA36" s="114"/>
    </row>
    <row r="37" spans="1:27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0</v>
      </c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 x14ac:dyDescent="0.3">
      <c r="A38" s="117" t="s">
        <v>44</v>
      </c>
      <c r="B38" s="109">
        <v>903</v>
      </c>
      <c r="C38" s="109"/>
      <c r="D38" s="109">
        <v>462</v>
      </c>
      <c r="E38" s="109"/>
      <c r="F38" s="109">
        <v>855</v>
      </c>
      <c r="G38" s="109"/>
      <c r="H38" s="109">
        <v>471</v>
      </c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2691</v>
      </c>
      <c r="AA38" s="114"/>
    </row>
    <row r="39" spans="1:27" ht="18" customHeight="1" thickBot="1" x14ac:dyDescent="0.3">
      <c r="A39" s="119" t="s">
        <v>46</v>
      </c>
      <c r="B39" s="109">
        <v>0</v>
      </c>
      <c r="C39" s="109"/>
      <c r="D39" s="109">
        <v>12</v>
      </c>
      <c r="E39" s="109"/>
      <c r="F39" s="109">
        <v>7</v>
      </c>
      <c r="G39" s="109"/>
      <c r="H39" s="109">
        <v>2</v>
      </c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21</v>
      </c>
      <c r="AA39" s="114"/>
    </row>
    <row r="40" spans="1:27" ht="18" customHeight="1" thickBot="1" x14ac:dyDescent="0.3">
      <c r="A40" s="104" t="s">
        <v>76</v>
      </c>
      <c r="B40" s="102"/>
      <c r="C40" s="95">
        <v>1593</v>
      </c>
      <c r="D40" s="99"/>
      <c r="E40" s="96">
        <v>1343</v>
      </c>
      <c r="F40" s="99"/>
      <c r="G40" s="96">
        <f>SUM(F41)</f>
        <v>1529</v>
      </c>
      <c r="H40" s="99"/>
      <c r="I40" s="96">
        <v>1302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5767</v>
      </c>
    </row>
    <row r="41" spans="1:27" ht="18" customHeight="1" thickBot="1" x14ac:dyDescent="0.3">
      <c r="A41" s="119" t="s">
        <v>113</v>
      </c>
      <c r="B41" s="109">
        <v>1593</v>
      </c>
      <c r="C41" s="109"/>
      <c r="D41" s="109">
        <v>1343</v>
      </c>
      <c r="E41" s="109"/>
      <c r="F41" s="109">
        <v>1529</v>
      </c>
      <c r="G41" s="109"/>
      <c r="H41" s="109">
        <v>1303</v>
      </c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5768</v>
      </c>
      <c r="AA41" s="114"/>
    </row>
    <row r="42" spans="1:27" ht="18" customHeight="1" thickBot="1" x14ac:dyDescent="0.3">
      <c r="A42" s="104" t="s">
        <v>68</v>
      </c>
      <c r="B42" s="95"/>
      <c r="C42" s="95">
        <v>188</v>
      </c>
      <c r="D42" s="96"/>
      <c r="E42" s="96">
        <v>194</v>
      </c>
      <c r="F42" s="96"/>
      <c r="G42" s="96">
        <f>SUM(F43:F48)</f>
        <v>238</v>
      </c>
      <c r="H42" s="96"/>
      <c r="I42" s="96">
        <f>SUM(H43:H48)</f>
        <v>163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783</v>
      </c>
    </row>
    <row r="43" spans="1:27" ht="18" customHeight="1" thickBot="1" x14ac:dyDescent="0.3">
      <c r="A43" s="115" t="s">
        <v>31</v>
      </c>
      <c r="B43" s="111">
        <v>0</v>
      </c>
      <c r="C43" s="111"/>
      <c r="D43" s="111">
        <v>0</v>
      </c>
      <c r="E43" s="111"/>
      <c r="F43" s="111">
        <v>0</v>
      </c>
      <c r="G43" s="111"/>
      <c r="H43" s="111">
        <v>0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 x14ac:dyDescent="0.3">
      <c r="A44" s="115" t="s">
        <v>99</v>
      </c>
      <c r="B44" s="111">
        <v>0</v>
      </c>
      <c r="C44" s="111"/>
      <c r="D44" s="111">
        <v>0</v>
      </c>
      <c r="E44" s="111"/>
      <c r="F44" s="111">
        <v>0</v>
      </c>
      <c r="G44" s="111"/>
      <c r="H44" s="111">
        <v>0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 x14ac:dyDescent="0.3">
      <c r="A45" s="120" t="s">
        <v>20</v>
      </c>
      <c r="B45" s="109">
        <v>97</v>
      </c>
      <c r="C45" s="109"/>
      <c r="D45" s="109">
        <v>83</v>
      </c>
      <c r="E45" s="109"/>
      <c r="F45" s="109">
        <v>66</v>
      </c>
      <c r="G45" s="109"/>
      <c r="H45" s="109">
        <v>43</v>
      </c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289</v>
      </c>
      <c r="AA45" s="114"/>
    </row>
    <row r="46" spans="1:27" ht="18" customHeight="1" thickBot="1" x14ac:dyDescent="0.3">
      <c r="A46" s="121" t="s">
        <v>49</v>
      </c>
      <c r="B46" s="111">
        <v>55</v>
      </c>
      <c r="C46" s="111"/>
      <c r="D46" s="111">
        <v>76</v>
      </c>
      <c r="E46" s="111"/>
      <c r="F46" s="111">
        <v>130</v>
      </c>
      <c r="G46" s="111"/>
      <c r="H46" s="111">
        <v>87</v>
      </c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348</v>
      </c>
      <c r="AA46" s="114"/>
    </row>
    <row r="47" spans="1:27" ht="18" customHeight="1" thickBot="1" x14ac:dyDescent="0.3">
      <c r="A47" s="122" t="s">
        <v>45</v>
      </c>
      <c r="B47" s="109">
        <v>34</v>
      </c>
      <c r="C47" s="109"/>
      <c r="D47" s="109">
        <v>30</v>
      </c>
      <c r="E47" s="109"/>
      <c r="F47" s="109">
        <v>36</v>
      </c>
      <c r="G47" s="109"/>
      <c r="H47" s="109">
        <v>32</v>
      </c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132</v>
      </c>
      <c r="AA47" s="114"/>
    </row>
    <row r="48" spans="1:27" ht="18" customHeight="1" thickBot="1" x14ac:dyDescent="0.3">
      <c r="A48" s="122" t="s">
        <v>5</v>
      </c>
      <c r="B48" s="109">
        <v>2</v>
      </c>
      <c r="C48" s="109"/>
      <c r="D48" s="109">
        <v>5</v>
      </c>
      <c r="E48" s="109"/>
      <c r="F48" s="109">
        <v>6</v>
      </c>
      <c r="G48" s="109"/>
      <c r="H48" s="109">
        <v>1</v>
      </c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14</v>
      </c>
      <c r="AA48" s="114"/>
    </row>
    <row r="49" spans="1:27" ht="18" customHeight="1" thickBot="1" x14ac:dyDescent="0.3">
      <c r="A49" s="104" t="s">
        <v>77</v>
      </c>
      <c r="B49" s="102"/>
      <c r="C49" s="96">
        <v>39</v>
      </c>
      <c r="D49" s="99"/>
      <c r="E49" s="96">
        <v>29</v>
      </c>
      <c r="F49" s="99"/>
      <c r="G49" s="96">
        <f>SUM(F50:F53)</f>
        <v>40</v>
      </c>
      <c r="H49" s="99"/>
      <c r="I49" s="96">
        <f>SUM(H50:H53)</f>
        <v>32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140</v>
      </c>
    </row>
    <row r="50" spans="1:27" ht="18" customHeight="1" thickBot="1" x14ac:dyDescent="0.3">
      <c r="A50" s="119" t="s">
        <v>50</v>
      </c>
      <c r="B50" s="111">
        <v>19</v>
      </c>
      <c r="C50" s="111"/>
      <c r="D50" s="111">
        <v>15</v>
      </c>
      <c r="E50" s="111"/>
      <c r="F50" s="111">
        <v>22</v>
      </c>
      <c r="G50" s="111"/>
      <c r="H50" s="111">
        <v>12</v>
      </c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68</v>
      </c>
      <c r="AA50" s="114"/>
    </row>
    <row r="51" spans="1:27" ht="18" customHeight="1" thickBot="1" x14ac:dyDescent="0.3">
      <c r="A51" s="115" t="s">
        <v>57</v>
      </c>
      <c r="B51" s="111">
        <v>0</v>
      </c>
      <c r="C51" s="111"/>
      <c r="D51" s="111">
        <v>0</v>
      </c>
      <c r="E51" s="111"/>
      <c r="F51" s="111">
        <v>4</v>
      </c>
      <c r="G51" s="111"/>
      <c r="H51" s="111">
        <v>3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7</v>
      </c>
      <c r="AA51" s="114"/>
    </row>
    <row r="52" spans="1:27" ht="18" customHeight="1" thickBot="1" x14ac:dyDescent="0.3">
      <c r="A52" s="115" t="s">
        <v>51</v>
      </c>
      <c r="B52" s="111">
        <v>0</v>
      </c>
      <c r="C52" s="111"/>
      <c r="D52" s="111">
        <v>0</v>
      </c>
      <c r="E52" s="111"/>
      <c r="F52" s="111">
        <v>0</v>
      </c>
      <c r="G52" s="111"/>
      <c r="H52" s="111">
        <v>0</v>
      </c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 x14ac:dyDescent="0.3">
      <c r="A53" s="119" t="s">
        <v>45</v>
      </c>
      <c r="B53" s="111">
        <v>20</v>
      </c>
      <c r="C53" s="111"/>
      <c r="D53" s="111">
        <v>14</v>
      </c>
      <c r="E53" s="111"/>
      <c r="F53" s="111">
        <v>14</v>
      </c>
      <c r="G53" s="111"/>
      <c r="H53" s="111">
        <v>17</v>
      </c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65</v>
      </c>
      <c r="AA53" s="114"/>
    </row>
    <row r="54" spans="1:27" ht="18" customHeight="1" thickBot="1" x14ac:dyDescent="0.3">
      <c r="A54" s="135" t="s">
        <v>100</v>
      </c>
      <c r="B54" s="102"/>
      <c r="C54" s="96">
        <v>47</v>
      </c>
      <c r="D54" s="99"/>
      <c r="E54" s="96">
        <v>37</v>
      </c>
      <c r="F54" s="99"/>
      <c r="G54" s="96">
        <f>SUM(F55:F63)</f>
        <v>84</v>
      </c>
      <c r="H54" s="99"/>
      <c r="I54" s="96">
        <f>SUM(H55:H63)</f>
        <v>41</v>
      </c>
      <c r="J54" s="99"/>
      <c r="K54" s="96">
        <f>SUM(J55:J63)</f>
        <v>0</v>
      </c>
      <c r="L54" s="99"/>
      <c r="M54" s="96">
        <f>SUM(L55:L63)</f>
        <v>0</v>
      </c>
      <c r="N54" s="99"/>
      <c r="O54" s="96">
        <f>SUM(N55:N63)</f>
        <v>0</v>
      </c>
      <c r="P54" s="99"/>
      <c r="Q54" s="96">
        <f>SUM(P55:P63)</f>
        <v>0</v>
      </c>
      <c r="R54" s="97"/>
      <c r="S54" s="101">
        <f>SUM(R55:R63)</f>
        <v>0</v>
      </c>
      <c r="T54" s="97"/>
      <c r="U54" s="101">
        <f>SUM(T55:T63)</f>
        <v>0</v>
      </c>
      <c r="V54" s="97"/>
      <c r="W54" s="101">
        <f>SUM(V55:V63)</f>
        <v>0</v>
      </c>
      <c r="X54" s="97"/>
      <c r="Y54" s="101">
        <f>SUM(X55:X63)</f>
        <v>0</v>
      </c>
      <c r="Z54" s="89"/>
      <c r="AA54" s="90">
        <f>SUM(B54:Y54)</f>
        <v>209</v>
      </c>
    </row>
    <row r="55" spans="1:27" ht="18" customHeight="1" thickBot="1" x14ac:dyDescent="0.3">
      <c r="A55" s="117" t="s">
        <v>92</v>
      </c>
      <c r="B55" s="111">
        <v>3</v>
      </c>
      <c r="C55" s="111"/>
      <c r="D55" s="111">
        <v>4</v>
      </c>
      <c r="E55" s="111"/>
      <c r="F55" s="111">
        <v>8</v>
      </c>
      <c r="G55" s="111"/>
      <c r="H55" s="111">
        <v>8</v>
      </c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23</v>
      </c>
      <c r="AA55" s="114"/>
    </row>
    <row r="56" spans="1:27" ht="18" customHeight="1" thickBot="1" x14ac:dyDescent="0.3">
      <c r="A56" s="117" t="s">
        <v>172</v>
      </c>
      <c r="B56" s="111">
        <v>0</v>
      </c>
      <c r="C56" s="111"/>
      <c r="D56" s="111">
        <v>0</v>
      </c>
      <c r="E56" s="111"/>
      <c r="F56" s="111">
        <v>0</v>
      </c>
      <c r="G56" s="111"/>
      <c r="H56" s="111">
        <v>0</v>
      </c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3" si="25">SUM(B56:X56)</f>
        <v>0</v>
      </c>
      <c r="AA56" s="114"/>
    </row>
    <row r="57" spans="1:27" ht="18" customHeight="1" thickBot="1" x14ac:dyDescent="0.3">
      <c r="A57" s="229" t="s">
        <v>171</v>
      </c>
      <c r="B57" s="111">
        <v>7</v>
      </c>
      <c r="C57" s="111"/>
      <c r="D57" s="111">
        <v>5</v>
      </c>
      <c r="E57" s="111"/>
      <c r="F57" s="111">
        <v>6</v>
      </c>
      <c r="G57" s="111"/>
      <c r="H57" s="111">
        <v>6</v>
      </c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24</v>
      </c>
      <c r="AA57" s="114"/>
    </row>
    <row r="58" spans="1:27" ht="18" customHeight="1" thickBot="1" x14ac:dyDescent="0.3">
      <c r="A58" s="229" t="s">
        <v>94</v>
      </c>
      <c r="B58" s="111">
        <v>0</v>
      </c>
      <c r="C58" s="111"/>
      <c r="D58" s="111">
        <v>0</v>
      </c>
      <c r="E58" s="111"/>
      <c r="F58" s="111">
        <v>0</v>
      </c>
      <c r="G58" s="111"/>
      <c r="H58" s="111">
        <v>0</v>
      </c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 x14ac:dyDescent="0.3">
      <c r="A59" s="117" t="s">
        <v>173</v>
      </c>
      <c r="B59" s="111">
        <v>0</v>
      </c>
      <c r="C59" s="111"/>
      <c r="D59" s="111">
        <v>0</v>
      </c>
      <c r="E59" s="111"/>
      <c r="F59" s="111">
        <v>1</v>
      </c>
      <c r="G59" s="111"/>
      <c r="H59" s="111">
        <v>4</v>
      </c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5</v>
      </c>
      <c r="AA59" s="114"/>
    </row>
    <row r="60" spans="1:27" s="2" customFormat="1" ht="18" customHeight="1" thickBot="1" x14ac:dyDescent="0.3">
      <c r="A60" s="117" t="s">
        <v>182</v>
      </c>
      <c r="B60" s="111">
        <v>0</v>
      </c>
      <c r="C60" s="111"/>
      <c r="D60" s="111">
        <v>0</v>
      </c>
      <c r="E60" s="111"/>
      <c r="F60" s="111">
        <v>0</v>
      </c>
      <c r="G60" s="111"/>
      <c r="H60" s="111">
        <v>1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ref="Z60" si="26">SUM(B60:X60)</f>
        <v>1</v>
      </c>
      <c r="AA60" s="114"/>
    </row>
    <row r="61" spans="1:27" ht="18" customHeight="1" thickBot="1" x14ac:dyDescent="0.3">
      <c r="A61" s="117" t="s">
        <v>174</v>
      </c>
      <c r="B61" s="111">
        <v>5</v>
      </c>
      <c r="C61" s="111"/>
      <c r="D61" s="111">
        <v>4</v>
      </c>
      <c r="E61" s="111"/>
      <c r="F61" s="111">
        <v>7</v>
      </c>
      <c r="G61" s="111"/>
      <c r="H61" s="111">
        <v>3</v>
      </c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19</v>
      </c>
      <c r="AA61" s="114"/>
    </row>
    <row r="62" spans="1:27" ht="18" customHeight="1" thickBot="1" x14ac:dyDescent="0.3">
      <c r="A62" s="117" t="s">
        <v>97</v>
      </c>
      <c r="B62" s="111">
        <v>31</v>
      </c>
      <c r="C62" s="111"/>
      <c r="D62" s="111">
        <v>22</v>
      </c>
      <c r="E62" s="111"/>
      <c r="F62" s="111">
        <v>53</v>
      </c>
      <c r="G62" s="111"/>
      <c r="H62" s="111">
        <v>16</v>
      </c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122</v>
      </c>
      <c r="AA62" s="114"/>
    </row>
    <row r="63" spans="1:27" ht="18" customHeight="1" thickBot="1" x14ac:dyDescent="0.3">
      <c r="A63" s="117" t="s">
        <v>98</v>
      </c>
      <c r="B63" s="111">
        <v>1</v>
      </c>
      <c r="C63" s="111"/>
      <c r="D63" s="111">
        <v>2</v>
      </c>
      <c r="E63" s="111"/>
      <c r="F63" s="111">
        <v>9</v>
      </c>
      <c r="G63" s="111"/>
      <c r="H63" s="111">
        <v>3</v>
      </c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07">
        <f t="shared" si="25"/>
        <v>15</v>
      </c>
      <c r="AA63" s="114"/>
    </row>
    <row r="64" spans="1:27" ht="18" customHeight="1" thickBot="1" x14ac:dyDescent="0.3">
      <c r="A64" s="105" t="s">
        <v>73</v>
      </c>
      <c r="B64" s="232"/>
      <c r="C64" s="232">
        <f>SUM(C3:C63)</f>
        <v>15443</v>
      </c>
      <c r="D64" s="232"/>
      <c r="E64" s="232">
        <f>SUM(E3:E63)</f>
        <v>15527</v>
      </c>
      <c r="F64" s="232"/>
      <c r="G64" s="232">
        <f>SUM(G3:G63)</f>
        <v>18367</v>
      </c>
      <c r="H64" s="232"/>
      <c r="I64" s="232">
        <f>SUM(I3:I63)</f>
        <v>13671</v>
      </c>
      <c r="J64" s="232"/>
      <c r="K64" s="232">
        <f>SUM(K3:K63)</f>
        <v>0</v>
      </c>
      <c r="L64" s="232"/>
      <c r="M64" s="232">
        <f>SUM(M3:M63)</f>
        <v>0</v>
      </c>
      <c r="N64" s="232"/>
      <c r="O64" s="232">
        <f>SUM(O3:O63)</f>
        <v>0</v>
      </c>
      <c r="P64" s="232"/>
      <c r="Q64" s="232">
        <f>SUM(Q3:Q63)</f>
        <v>0</v>
      </c>
      <c r="R64" s="232"/>
      <c r="S64" s="232">
        <f>SUM(S3:S63)</f>
        <v>0</v>
      </c>
      <c r="T64" s="232"/>
      <c r="U64" s="232">
        <f>SUM(U3:U63)</f>
        <v>0</v>
      </c>
      <c r="V64" s="232"/>
      <c r="W64" s="232">
        <f>SUM(W3:W63)</f>
        <v>0</v>
      </c>
      <c r="X64" s="232"/>
      <c r="Y64" s="232">
        <f>SUM(Y3:Y63)</f>
        <v>0</v>
      </c>
      <c r="Z64" s="232"/>
      <c r="AA64" s="232">
        <f>SUM(AA3:AA63)</f>
        <v>63008</v>
      </c>
    </row>
    <row r="65" spans="1:27" ht="18" customHeight="1" thickBot="1" x14ac:dyDescent="0.3">
      <c r="A65" s="106" t="s">
        <v>74</v>
      </c>
      <c r="B65" s="91">
        <f>SUM(B3:B64)</f>
        <v>16038</v>
      </c>
      <c r="C65" s="91"/>
      <c r="D65" s="91">
        <f>SUM(D3:D64)</f>
        <v>16095</v>
      </c>
      <c r="E65" s="91"/>
      <c r="F65" s="91">
        <f>SUM(F3:F64)</f>
        <v>19011</v>
      </c>
      <c r="G65" s="91"/>
      <c r="H65" s="91">
        <f>SUM(H3:H64)</f>
        <v>14218</v>
      </c>
      <c r="I65" s="91"/>
      <c r="J65" s="91">
        <f>SUM(J3:J64)</f>
        <v>0</v>
      </c>
      <c r="K65" s="91"/>
      <c r="L65" s="91">
        <f>SUM(L3:L64)</f>
        <v>0</v>
      </c>
      <c r="M65" s="91"/>
      <c r="N65" s="91">
        <f>SUM(N3:N64)</f>
        <v>0</v>
      </c>
      <c r="O65" s="91"/>
      <c r="P65" s="91">
        <f>SUM(P3:P64)</f>
        <v>0</v>
      </c>
      <c r="Q65" s="91"/>
      <c r="R65" s="91">
        <f>SUM(R3:R64)</f>
        <v>0</v>
      </c>
      <c r="S65" s="91"/>
      <c r="T65" s="91">
        <f>SUM(T3:T64)</f>
        <v>0</v>
      </c>
      <c r="U65" s="91"/>
      <c r="V65" s="91">
        <f>SUM(V3:V64)</f>
        <v>0</v>
      </c>
      <c r="W65" s="91"/>
      <c r="X65" s="91">
        <f>SUM(X3:X64)</f>
        <v>0</v>
      </c>
      <c r="Y65" s="91"/>
      <c r="Z65" s="91">
        <f>SUM(Z4:Z64)</f>
        <v>65362</v>
      </c>
      <c r="AA65" s="91"/>
    </row>
    <row r="66" spans="1:27" ht="18" customHeight="1" x14ac:dyDescent="0.25">
      <c r="A66" s="165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78"/>
      <c r="AA66" s="108"/>
    </row>
    <row r="67" spans="1:27" ht="18" customHeight="1" thickBot="1" x14ac:dyDescent="0.3">
      <c r="A67" s="165"/>
      <c r="B67" s="78"/>
      <c r="C67" s="108"/>
      <c r="D67" s="78"/>
      <c r="E67" s="108"/>
      <c r="F67" s="78"/>
      <c r="G67" s="108"/>
      <c r="H67" s="78"/>
      <c r="I67" s="108"/>
      <c r="J67" s="78"/>
      <c r="K67" s="108"/>
      <c r="L67" s="78"/>
      <c r="M67" s="108"/>
      <c r="N67" s="78"/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 x14ac:dyDescent="0.3">
      <c r="A68" s="222">
        <v>2017</v>
      </c>
      <c r="B68" s="125" t="s">
        <v>114</v>
      </c>
      <c r="C68" s="125" t="s">
        <v>115</v>
      </c>
      <c r="D68" s="125" t="s">
        <v>116</v>
      </c>
      <c r="E68" s="125" t="s">
        <v>117</v>
      </c>
      <c r="F68" s="125" t="s">
        <v>118</v>
      </c>
      <c r="G68" s="125" t="s">
        <v>119</v>
      </c>
      <c r="H68" s="125" t="s">
        <v>120</v>
      </c>
      <c r="I68" s="125" t="s">
        <v>121</v>
      </c>
      <c r="J68" s="125" t="s">
        <v>122</v>
      </c>
      <c r="K68" s="125" t="s">
        <v>123</v>
      </c>
      <c r="L68" s="125" t="s">
        <v>124</v>
      </c>
      <c r="M68" s="125" t="s">
        <v>125</v>
      </c>
      <c r="N68" s="125" t="s">
        <v>165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 x14ac:dyDescent="0.3">
      <c r="A69" s="223" t="s">
        <v>73</v>
      </c>
      <c r="B69" s="224">
        <f>C64</f>
        <v>15443</v>
      </c>
      <c r="C69" s="224">
        <f>E64</f>
        <v>15527</v>
      </c>
      <c r="D69" s="224">
        <f>G64</f>
        <v>18367</v>
      </c>
      <c r="E69" s="224">
        <f>I64</f>
        <v>13671</v>
      </c>
      <c r="F69" s="224">
        <f>K64</f>
        <v>0</v>
      </c>
      <c r="G69" s="224">
        <f>M64</f>
        <v>0</v>
      </c>
      <c r="H69" s="224">
        <f>O64</f>
        <v>0</v>
      </c>
      <c r="I69" s="224">
        <f>Q64</f>
        <v>0</v>
      </c>
      <c r="J69" s="224">
        <f>S64</f>
        <v>0</v>
      </c>
      <c r="K69" s="224">
        <f>U64</f>
        <v>0</v>
      </c>
      <c r="L69" s="224">
        <f>W64</f>
        <v>0</v>
      </c>
      <c r="M69" s="224">
        <f>Y64</f>
        <v>0</v>
      </c>
      <c r="N69" s="224">
        <f>SUM(B69:M69)</f>
        <v>63008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 x14ac:dyDescent="0.3">
      <c r="A70" s="106" t="s">
        <v>74</v>
      </c>
      <c r="B70" s="225">
        <f>B65</f>
        <v>16038</v>
      </c>
      <c r="C70" s="225">
        <f>D65</f>
        <v>16095</v>
      </c>
      <c r="D70" s="225">
        <f>F65</f>
        <v>19011</v>
      </c>
      <c r="E70" s="225">
        <f>H65</f>
        <v>14218</v>
      </c>
      <c r="F70" s="225">
        <f>J65</f>
        <v>0</v>
      </c>
      <c r="G70" s="225">
        <f>L65</f>
        <v>0</v>
      </c>
      <c r="H70" s="225">
        <f>N65</f>
        <v>0</v>
      </c>
      <c r="I70" s="225">
        <f>P65</f>
        <v>0</v>
      </c>
      <c r="J70" s="225">
        <f>R65</f>
        <v>0</v>
      </c>
      <c r="K70" s="225">
        <f>T65</f>
        <v>0</v>
      </c>
      <c r="L70" s="225">
        <f>V65</f>
        <v>0</v>
      </c>
      <c r="M70" s="225">
        <f>X65</f>
        <v>0</v>
      </c>
      <c r="N70" s="225">
        <f>SUM(B70:M70)</f>
        <v>65362</v>
      </c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 thickBot="1" x14ac:dyDescent="0.3">
      <c r="A71" s="106" t="s">
        <v>129</v>
      </c>
      <c r="B71" s="125"/>
      <c r="C71" s="234">
        <f>IFERROR(((C70-B70)/C70), "-")</f>
        <v>3.5414725069897483E-3</v>
      </c>
      <c r="D71" s="125">
        <f t="shared" ref="D71:M71" si="27">IFERROR(((D70-C70)/D70), "-")</f>
        <v>0.15338488243648415</v>
      </c>
      <c r="E71" s="125">
        <f t="shared" si="27"/>
        <v>-0.33710789140526093</v>
      </c>
      <c r="F71" s="125" t="str">
        <f t="shared" si="27"/>
        <v>-</v>
      </c>
      <c r="G71" s="125" t="str">
        <f t="shared" si="27"/>
        <v>-</v>
      </c>
      <c r="H71" s="125" t="str">
        <f t="shared" si="27"/>
        <v>-</v>
      </c>
      <c r="I71" s="125" t="str">
        <f t="shared" si="27"/>
        <v>-</v>
      </c>
      <c r="J71" s="125" t="str">
        <f t="shared" si="27"/>
        <v>-</v>
      </c>
      <c r="K71" s="125" t="str">
        <f t="shared" si="27"/>
        <v>-</v>
      </c>
      <c r="L71" s="125" t="str">
        <f t="shared" si="27"/>
        <v>-</v>
      </c>
      <c r="M71" s="125" t="str">
        <f t="shared" si="27"/>
        <v>-</v>
      </c>
      <c r="N71" s="125"/>
      <c r="O71" s="108"/>
      <c r="P71" s="78"/>
      <c r="Q71" s="108"/>
      <c r="R71" s="78"/>
      <c r="S71" s="108"/>
      <c r="T71" s="78"/>
      <c r="U71" s="108"/>
      <c r="V71" s="78"/>
      <c r="W71" s="108"/>
      <c r="X71" s="78"/>
      <c r="Y71" s="108"/>
      <c r="Z71" s="108"/>
      <c r="AA71" s="108"/>
    </row>
    <row r="72" spans="1:27" ht="18" customHeight="1" x14ac:dyDescent="0.25"/>
    <row r="73" spans="1:27" ht="17.100000000000001" customHeight="1" x14ac:dyDescent="0.25"/>
    <row r="74" spans="1:27" ht="17.100000000000001" customHeight="1" x14ac:dyDescent="0.25"/>
    <row r="75" spans="1:27" ht="17.100000000000001" customHeight="1" x14ac:dyDescent="0.25"/>
    <row r="76" spans="1:27" ht="17.100000000000001" customHeight="1" x14ac:dyDescent="0.25"/>
    <row r="77" spans="1:27" ht="17.100000000000001" customHeight="1" x14ac:dyDescent="0.25"/>
    <row r="78" spans="1:27" ht="17.100000000000001" customHeight="1" x14ac:dyDescent="0.25"/>
    <row r="79" spans="1:27" ht="17.100000000000001" customHeight="1" x14ac:dyDescent="0.25"/>
    <row r="80" spans="1:2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</sheetData>
  <sheetProtection algorithmName="SHA-512" hashValue="rB9Vr5VpiMpOMqB2nUl2oCpxcztmn7eppEJQJbcje+1laLxW99DmqWA6RlPRpiDvphFIEczUs3As1+6Dn2NlXQ==" saltValue="7FXtp8st5LktxWK478a1eA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 x14ac:dyDescent="0.3">
      <c r="A1" s="165"/>
      <c r="B1" s="247" t="s">
        <v>101</v>
      </c>
      <c r="C1" s="248"/>
      <c r="D1" s="245" t="s">
        <v>102</v>
      </c>
      <c r="E1" s="246"/>
      <c r="F1" s="245" t="s">
        <v>103</v>
      </c>
      <c r="G1" s="246"/>
      <c r="H1" s="245" t="s">
        <v>104</v>
      </c>
      <c r="I1" s="246"/>
      <c r="J1" s="245" t="s">
        <v>105</v>
      </c>
      <c r="K1" s="246"/>
      <c r="L1" s="245" t="s">
        <v>106</v>
      </c>
      <c r="M1" s="246"/>
      <c r="N1" s="245" t="s">
        <v>107</v>
      </c>
      <c r="O1" s="246"/>
      <c r="P1" s="245" t="s">
        <v>108</v>
      </c>
      <c r="Q1" s="246"/>
      <c r="R1" s="245" t="s">
        <v>109</v>
      </c>
      <c r="S1" s="246"/>
      <c r="T1" s="245" t="s">
        <v>110</v>
      </c>
      <c r="U1" s="246"/>
      <c r="V1" s="245" t="s">
        <v>111</v>
      </c>
      <c r="W1" s="246"/>
      <c r="X1" s="245" t="s">
        <v>112</v>
      </c>
      <c r="Y1" s="246"/>
      <c r="Z1" s="245" t="s">
        <v>167</v>
      </c>
      <c r="AA1" s="246"/>
    </row>
    <row r="2" spans="1:27" s="78" customFormat="1" ht="32.25" thickBot="1" x14ac:dyDescent="0.3">
      <c r="A2" s="166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166</v>
      </c>
      <c r="AA2" s="80" t="s">
        <v>29</v>
      </c>
    </row>
    <row r="3" spans="1:27" s="78" customFormat="1" ht="18" customHeight="1" thickBot="1" x14ac:dyDescent="0.3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46">
        <v>3649</v>
      </c>
      <c r="Z3" s="89"/>
      <c r="AA3" s="90">
        <f>SUM(B3:Y3)</f>
        <v>57806</v>
      </c>
    </row>
    <row r="4" spans="1:27" s="78" customFormat="1" ht="18" customHeight="1" thickBot="1" x14ac:dyDescent="0.3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>
        <v>1114</v>
      </c>
      <c r="Y4" s="109"/>
      <c r="Z4" s="107">
        <f>SUM(B4:X4)</f>
        <v>25131</v>
      </c>
      <c r="AA4" s="114"/>
    </row>
    <row r="5" spans="1:27" s="78" customFormat="1" ht="18" customHeight="1" thickBot="1" x14ac:dyDescent="0.3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>
        <v>2786</v>
      </c>
      <c r="Y5" s="109"/>
      <c r="Z5" s="107">
        <f>SUM(B5:X5)</f>
        <v>31153</v>
      </c>
      <c r="AA5" s="114"/>
    </row>
    <row r="6" spans="1:27" s="78" customFormat="1" ht="18" customHeight="1" thickBot="1" x14ac:dyDescent="0.3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>
        <v>100</v>
      </c>
      <c r="Y6" s="109"/>
      <c r="Z6" s="107">
        <f>SUM(B6:X6)</f>
        <v>1486</v>
      </c>
      <c r="AA6" s="114"/>
    </row>
    <row r="7" spans="1:27" s="78" customFormat="1" ht="18" customHeight="1" thickBot="1" x14ac:dyDescent="0.3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>
        <v>27</v>
      </c>
      <c r="Y7" s="109"/>
      <c r="Z7" s="107">
        <f>SUM(B7:X7)</f>
        <v>892</v>
      </c>
      <c r="AA7" s="114"/>
    </row>
    <row r="8" spans="1:27" s="78" customFormat="1" ht="18" customHeight="1" thickBot="1" x14ac:dyDescent="0.3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2966</v>
      </c>
      <c r="Z8" s="89"/>
      <c r="AA8" s="90">
        <f>SUM(B8:Y8)</f>
        <v>28837</v>
      </c>
    </row>
    <row r="9" spans="1:27" s="78" customFormat="1" ht="18" customHeight="1" thickBot="1" x14ac:dyDescent="0.3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>
        <v>2315</v>
      </c>
      <c r="Y9" s="109"/>
      <c r="Z9" s="107">
        <f>SUM(B9:X9)</f>
        <v>22650</v>
      </c>
      <c r="AA9" s="114"/>
    </row>
    <row r="10" spans="1:27" s="78" customFormat="1" ht="18" customHeight="1" thickBot="1" x14ac:dyDescent="0.3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>
        <v>362</v>
      </c>
      <c r="Y10" s="109"/>
      <c r="Z10" s="107">
        <f>SUM(B10:X10)</f>
        <v>4025</v>
      </c>
      <c r="AA10" s="114"/>
    </row>
    <row r="11" spans="1:27" s="78" customFormat="1" ht="18" customHeight="1" thickBot="1" x14ac:dyDescent="0.3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>
        <v>289</v>
      </c>
      <c r="Y11" s="109"/>
      <c r="Z11" s="107">
        <f>SUM(B11:X11)</f>
        <v>2162</v>
      </c>
      <c r="AA11" s="114"/>
    </row>
    <row r="12" spans="1:27" s="78" customFormat="1" ht="18" customHeight="1" thickBot="1" x14ac:dyDescent="0.3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2986</v>
      </c>
      <c r="Z12" s="89"/>
      <c r="AA12" s="90">
        <f>SUM(B12:Y12)</f>
        <v>47148</v>
      </c>
    </row>
    <row r="13" spans="1:27" s="78" customFormat="1" ht="18" customHeight="1" thickBot="1" x14ac:dyDescent="0.3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>
        <v>432</v>
      </c>
      <c r="Y13" s="109"/>
      <c r="Z13" s="107">
        <f>SUM(B13:X13)</f>
        <v>6520</v>
      </c>
      <c r="AA13" s="114"/>
    </row>
    <row r="14" spans="1:27" s="78" customFormat="1" ht="18" customHeight="1" thickBot="1" x14ac:dyDescent="0.3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>
        <v>1</v>
      </c>
      <c r="Y14" s="109"/>
      <c r="Z14" s="107">
        <f>SUM(B14:X14)</f>
        <v>34</v>
      </c>
      <c r="AA14" s="114"/>
    </row>
    <row r="15" spans="1:27" s="78" customFormat="1" ht="18" customHeight="1" thickBot="1" x14ac:dyDescent="0.3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>
        <v>133</v>
      </c>
      <c r="Y15" s="109"/>
      <c r="Z15" s="107">
        <f>SUM(B15:X15)</f>
        <v>11004</v>
      </c>
      <c r="AA15" s="114"/>
    </row>
    <row r="16" spans="1:27" s="78" customFormat="1" ht="18" customHeight="1" thickBot="1" x14ac:dyDescent="0.3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>
        <v>2420</v>
      </c>
      <c r="Y16" s="109"/>
      <c r="Z16" s="107">
        <f>SUM(B16:X16)</f>
        <v>29590</v>
      </c>
      <c r="AA16" s="114"/>
    </row>
    <row r="17" spans="1:27" s="78" customFormat="1" ht="18" customHeight="1" thickBot="1" x14ac:dyDescent="0.3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235</v>
      </c>
      <c r="Z17" s="89"/>
      <c r="AA17" s="90">
        <f>SUM(B17:Y17)</f>
        <v>1949</v>
      </c>
    </row>
    <row r="18" spans="1:27" s="78" customFormat="1" ht="18" customHeight="1" thickBot="1" x14ac:dyDescent="0.3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>
        <v>66</v>
      </c>
      <c r="Y18" s="109"/>
      <c r="Z18" s="107">
        <f>SUM(B18:X18)</f>
        <v>589</v>
      </c>
      <c r="AA18" s="114"/>
    </row>
    <row r="19" spans="1:27" s="78" customFormat="1" ht="18" customHeight="1" thickBot="1" x14ac:dyDescent="0.3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>
        <v>115</v>
      </c>
      <c r="Y19" s="109"/>
      <c r="Z19" s="107">
        <f>SUM(B19:X19)</f>
        <v>1026</v>
      </c>
      <c r="AA19" s="114"/>
    </row>
    <row r="20" spans="1:27" s="78" customFormat="1" ht="18" customHeight="1" thickBot="1" x14ac:dyDescent="0.3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>
        <v>51</v>
      </c>
      <c r="Y20" s="111"/>
      <c r="Z20" s="107">
        <f>SUM(B20:X20)</f>
        <v>317</v>
      </c>
      <c r="AA20" s="114"/>
    </row>
    <row r="21" spans="1:27" s="78" customFormat="1" ht="18" customHeight="1" thickBot="1" x14ac:dyDescent="0.3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>
        <v>3</v>
      </c>
      <c r="Y21" s="109"/>
      <c r="Z21" s="107">
        <f>SUM(B21:X21)</f>
        <v>17</v>
      </c>
      <c r="AA21" s="114"/>
    </row>
    <row r="22" spans="1:27" s="78" customFormat="1" ht="18" customHeight="1" thickBot="1" x14ac:dyDescent="0.3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812</v>
      </c>
      <c r="Z22" s="89"/>
      <c r="AA22" s="90">
        <f>SUM(B22:Y22)</f>
        <v>11402</v>
      </c>
    </row>
    <row r="23" spans="1:27" s="78" customFormat="1" ht="18" customHeight="1" thickBot="1" x14ac:dyDescent="0.3">
      <c r="A23" s="167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>
        <v>52</v>
      </c>
      <c r="Y23" s="111"/>
      <c r="Z23" s="107">
        <f>SUM(B23:X23)</f>
        <v>725</v>
      </c>
      <c r="AA23" s="114"/>
    </row>
    <row r="24" spans="1:27" s="78" customFormat="1" ht="18" customHeight="1" thickBot="1" x14ac:dyDescent="0.3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>
        <v>148</v>
      </c>
      <c r="Y24" s="109"/>
      <c r="Z24" s="107">
        <f>SUM(B24:X24)</f>
        <v>1703</v>
      </c>
      <c r="AA24" s="114"/>
    </row>
    <row r="25" spans="1:27" s="78" customFormat="1" ht="18" customHeight="1" thickBot="1" x14ac:dyDescent="0.3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>
        <v>473</v>
      </c>
      <c r="Y25" s="111"/>
      <c r="Z25" s="107">
        <f>SUM(B25:X25)</f>
        <v>6536</v>
      </c>
      <c r="AA25" s="114"/>
    </row>
    <row r="26" spans="1:27" s="78" customFormat="1" ht="18" customHeight="1" thickBot="1" x14ac:dyDescent="0.3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>
        <v>53</v>
      </c>
      <c r="Y26" s="109"/>
      <c r="Z26" s="107">
        <f>SUM(B26:X26)</f>
        <v>775</v>
      </c>
      <c r="AA26" s="114"/>
    </row>
    <row r="27" spans="1:27" s="78" customFormat="1" ht="18" customHeight="1" thickBot="1" x14ac:dyDescent="0.3">
      <c r="A27" s="199" t="s">
        <v>136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>
        <v>86</v>
      </c>
      <c r="Y27" s="109"/>
      <c r="Z27" s="107">
        <f>SUM(B27:X27)</f>
        <v>1663</v>
      </c>
      <c r="AA27" s="114"/>
    </row>
    <row r="28" spans="1:27" s="78" customFormat="1" ht="18" customHeight="1" thickBot="1" x14ac:dyDescent="0.3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786</v>
      </c>
      <c r="Z28" s="89"/>
      <c r="AA28" s="90">
        <f>SUM(B28:Y28)</f>
        <v>12684</v>
      </c>
    </row>
    <row r="29" spans="1:27" s="78" customFormat="1" ht="18" customHeight="1" thickBot="1" x14ac:dyDescent="0.3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>
        <v>549</v>
      </c>
      <c r="Y29" s="109"/>
      <c r="Z29" s="107">
        <f>SUM(B29:X29)</f>
        <v>12004</v>
      </c>
      <c r="AA29" s="114"/>
    </row>
    <row r="30" spans="1:27" s="78" customFormat="1" ht="18" customHeight="1" thickBot="1" x14ac:dyDescent="0.3">
      <c r="A30" s="119" t="s">
        <v>152</v>
      </c>
      <c r="B30" s="208" t="s">
        <v>151</v>
      </c>
      <c r="C30" s="208" t="s">
        <v>151</v>
      </c>
      <c r="D30" s="208" t="s">
        <v>151</v>
      </c>
      <c r="E30" s="208" t="s">
        <v>151</v>
      </c>
      <c r="F30" s="208" t="s">
        <v>151</v>
      </c>
      <c r="G30" s="208" t="s">
        <v>151</v>
      </c>
      <c r="H30" s="208" t="s">
        <v>151</v>
      </c>
      <c r="I30" s="208" t="s">
        <v>151</v>
      </c>
      <c r="J30" s="208" t="s">
        <v>151</v>
      </c>
      <c r="K30" s="208" t="s">
        <v>151</v>
      </c>
      <c r="L30" s="208" t="s">
        <v>151</v>
      </c>
      <c r="M30" s="208" t="s">
        <v>151</v>
      </c>
      <c r="N30" s="208" t="s">
        <v>151</v>
      </c>
      <c r="O30" s="208" t="s">
        <v>151</v>
      </c>
      <c r="P30" s="208" t="s">
        <v>151</v>
      </c>
      <c r="Q30" s="208" t="s">
        <v>151</v>
      </c>
      <c r="R30" s="208" t="s">
        <v>151</v>
      </c>
      <c r="S30" s="208" t="s">
        <v>151</v>
      </c>
      <c r="T30" s="208" t="s">
        <v>151</v>
      </c>
      <c r="U30" s="208" t="s">
        <v>151</v>
      </c>
      <c r="V30" s="208">
        <v>48</v>
      </c>
      <c r="W30" s="208"/>
      <c r="X30" s="208">
        <v>187</v>
      </c>
      <c r="Y30" s="208"/>
      <c r="Z30" s="107">
        <f>SUM(B30:X30)</f>
        <v>235</v>
      </c>
      <c r="AA30" s="114"/>
    </row>
    <row r="31" spans="1:27" s="78" customFormat="1" ht="18" customHeight="1" thickBot="1" x14ac:dyDescent="0.3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>
        <v>50</v>
      </c>
      <c r="Y31" s="109"/>
      <c r="Z31" s="107">
        <f t="shared" ref="Z31" si="8">SUM(B31:X31)</f>
        <v>445</v>
      </c>
      <c r="AA31" s="114"/>
    </row>
    <row r="32" spans="1:27" s="78" customFormat="1" ht="18" customHeight="1" thickBot="1" x14ac:dyDescent="0.3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803</v>
      </c>
      <c r="Z32" s="89"/>
      <c r="AA32" s="90">
        <f>SUM(B32:Y32)</f>
        <v>14399</v>
      </c>
    </row>
    <row r="33" spans="1:27" s="78" customFormat="1" ht="18" customHeight="1" thickBot="1" x14ac:dyDescent="0.3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>
        <v>2</v>
      </c>
      <c r="Y33" s="109"/>
      <c r="Z33" s="107">
        <f t="shared" ref="Z33:Z39" si="11">SUM(B33:X33)</f>
        <v>4253</v>
      </c>
      <c r="AA33" s="114"/>
    </row>
    <row r="34" spans="1:27" s="78" customFormat="1" ht="18" customHeight="1" thickBot="1" x14ac:dyDescent="0.3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>
        <v>0</v>
      </c>
      <c r="Y34" s="109"/>
      <c r="Z34" s="107">
        <f t="shared" si="11"/>
        <v>1363</v>
      </c>
      <c r="AA34" s="114"/>
    </row>
    <row r="35" spans="1:27" s="78" customFormat="1" ht="18" customHeight="1" thickBot="1" x14ac:dyDescent="0.3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>
        <v>0</v>
      </c>
      <c r="Y35" s="109"/>
      <c r="Z35" s="107">
        <f t="shared" si="11"/>
        <v>527</v>
      </c>
      <c r="AA35" s="114"/>
    </row>
    <row r="36" spans="1:27" s="78" customFormat="1" ht="18" customHeight="1" thickBot="1" x14ac:dyDescent="0.3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>
        <v>0</v>
      </c>
      <c r="Y36" s="109"/>
      <c r="Z36" s="107">
        <f t="shared" si="11"/>
        <v>2031</v>
      </c>
      <c r="AA36" s="114"/>
    </row>
    <row r="37" spans="1:27" s="78" customFormat="1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>
        <v>0</v>
      </c>
      <c r="Y37" s="109"/>
      <c r="Z37" s="107">
        <f t="shared" si="11"/>
        <v>1</v>
      </c>
      <c r="AA37" s="114"/>
    </row>
    <row r="38" spans="1:27" s="78" customFormat="1" ht="18" customHeight="1" thickBot="1" x14ac:dyDescent="0.3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>
        <v>801</v>
      </c>
      <c r="Y38" s="109"/>
      <c r="Z38" s="107">
        <f t="shared" si="11"/>
        <v>6153</v>
      </c>
      <c r="AA38" s="114"/>
    </row>
    <row r="39" spans="1:27" s="78" customFormat="1" ht="18" customHeight="1" thickBot="1" x14ac:dyDescent="0.3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>
        <v>0</v>
      </c>
      <c r="Y39" s="109"/>
      <c r="Z39" s="107">
        <f t="shared" si="11"/>
        <v>71</v>
      </c>
      <c r="AA39" s="114"/>
    </row>
    <row r="40" spans="1:27" s="78" customFormat="1" ht="18" customHeight="1" thickBot="1" x14ac:dyDescent="0.3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1442</v>
      </c>
      <c r="Z40" s="89"/>
      <c r="AA40" s="90">
        <f>SUM(B40:Y40)</f>
        <v>16656</v>
      </c>
    </row>
    <row r="41" spans="1:27" s="78" customFormat="1" ht="18" customHeight="1" thickBot="1" x14ac:dyDescent="0.3">
      <c r="A41" s="119" t="s">
        <v>113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>
        <v>1442</v>
      </c>
      <c r="Y41" s="113"/>
      <c r="Z41" s="107">
        <f>SUM(B41:X41)</f>
        <v>16656</v>
      </c>
      <c r="AA41" s="114"/>
    </row>
    <row r="42" spans="1:27" s="78" customFormat="1" ht="18" customHeight="1" thickBot="1" x14ac:dyDescent="0.3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 x14ac:dyDescent="0.3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 x14ac:dyDescent="0.3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 x14ac:dyDescent="0.3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206</v>
      </c>
      <c r="Z45" s="89"/>
      <c r="AA45" s="90">
        <f>SUM(B45:Y45)</f>
        <v>2712</v>
      </c>
    </row>
    <row r="46" spans="1:27" s="78" customFormat="1" ht="18" customHeight="1" thickBot="1" x14ac:dyDescent="0.3">
      <c r="A46" s="115" t="s">
        <v>169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>
        <v>0</v>
      </c>
      <c r="Y46" s="113"/>
      <c r="Z46" s="107">
        <f t="shared" ref="Z46:Z51" si="20">SUM(B46:X46)</f>
        <v>4</v>
      </c>
      <c r="AA46" s="114"/>
    </row>
    <row r="47" spans="1:27" s="78" customFormat="1" ht="18" customHeight="1" thickBot="1" x14ac:dyDescent="0.3">
      <c r="A47" s="115" t="s">
        <v>99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>
        <v>0</v>
      </c>
      <c r="Y47" s="113"/>
      <c r="Z47" s="107">
        <f t="shared" si="20"/>
        <v>3</v>
      </c>
      <c r="AA47" s="114"/>
    </row>
    <row r="48" spans="1:27" s="78" customFormat="1" ht="18" customHeight="1" thickBot="1" x14ac:dyDescent="0.3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>
        <v>88</v>
      </c>
      <c r="Y48" s="113"/>
      <c r="Z48" s="107">
        <f t="shared" si="20"/>
        <v>1341</v>
      </c>
      <c r="AA48" s="114"/>
    </row>
    <row r="49" spans="1:27" s="78" customFormat="1" ht="18" customHeight="1" thickBot="1" x14ac:dyDescent="0.3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>
        <v>94</v>
      </c>
      <c r="Y49" s="113"/>
      <c r="Z49" s="107">
        <f t="shared" si="20"/>
        <v>984</v>
      </c>
      <c r="AA49" s="114"/>
    </row>
    <row r="50" spans="1:27" s="78" customFormat="1" ht="18" customHeight="1" thickBot="1" x14ac:dyDescent="0.3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>
        <v>19</v>
      </c>
      <c r="Y50" s="113"/>
      <c r="Z50" s="107">
        <f t="shared" si="20"/>
        <v>338</v>
      </c>
      <c r="AA50" s="114"/>
    </row>
    <row r="51" spans="1:27" s="78" customFormat="1" ht="18" customHeight="1" thickBot="1" x14ac:dyDescent="0.3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>
        <v>5</v>
      </c>
      <c r="Y51" s="113"/>
      <c r="Z51" s="107">
        <f t="shared" si="20"/>
        <v>42</v>
      </c>
      <c r="AA51" s="114"/>
    </row>
    <row r="52" spans="1:27" s="78" customFormat="1" ht="18" customHeight="1" thickBot="1" x14ac:dyDescent="0.3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39</v>
      </c>
      <c r="Z52" s="89"/>
      <c r="AA52" s="90">
        <f>SUM(B52:Y52)</f>
        <v>492</v>
      </c>
    </row>
    <row r="53" spans="1:27" s="78" customFormat="1" ht="18" customHeight="1" thickBot="1" x14ac:dyDescent="0.3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>
        <v>13</v>
      </c>
      <c r="Y53" s="113"/>
      <c r="Z53" s="107">
        <f>SUM(B53:X53)</f>
        <v>136</v>
      </c>
      <c r="AA53" s="114"/>
    </row>
    <row r="54" spans="1:27" s="78" customFormat="1" ht="18" customHeight="1" thickBot="1" x14ac:dyDescent="0.3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>
        <v>4</v>
      </c>
      <c r="Y54" s="113"/>
      <c r="Z54" s="107">
        <f>SUM(B54:X54)</f>
        <v>11</v>
      </c>
      <c r="AA54" s="114"/>
    </row>
    <row r="55" spans="1:27" s="78" customFormat="1" ht="18" customHeight="1" thickBot="1" x14ac:dyDescent="0.3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>
        <v>0</v>
      </c>
      <c r="Y55" s="113"/>
      <c r="Z55" s="107">
        <f>SUM(B55:X55)</f>
        <v>32</v>
      </c>
      <c r="AA55" s="114"/>
    </row>
    <row r="56" spans="1:27" s="78" customFormat="1" ht="18" customHeight="1" thickBot="1" x14ac:dyDescent="0.3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>
        <v>22</v>
      </c>
      <c r="Y56" s="113"/>
      <c r="Z56" s="107">
        <f>SUM(B56:X56)</f>
        <v>313</v>
      </c>
      <c r="AA56" s="114"/>
    </row>
    <row r="57" spans="1:27" s="78" customFormat="1" ht="18" customHeight="1" thickBot="1" x14ac:dyDescent="0.3">
      <c r="A57" s="135" t="s">
        <v>100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60</v>
      </c>
      <c r="Z57" s="89"/>
      <c r="AA57" s="90">
        <f>SUM(B57:Y57)</f>
        <v>414</v>
      </c>
    </row>
    <row r="58" spans="1:27" s="78" customFormat="1" ht="18" customHeight="1" thickBot="1" x14ac:dyDescent="0.3">
      <c r="A58" s="200" t="s">
        <v>92</v>
      </c>
      <c r="B58" s="208" t="s">
        <v>151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>
        <v>8</v>
      </c>
      <c r="Y58" s="113"/>
      <c r="Z58" s="107">
        <f>SUM(B58:X58)</f>
        <v>81</v>
      </c>
      <c r="AA58" s="114"/>
    </row>
    <row r="59" spans="1:27" s="78" customFormat="1" ht="18" customHeight="1" thickBot="1" x14ac:dyDescent="0.3">
      <c r="A59" s="200" t="s">
        <v>93</v>
      </c>
      <c r="B59" s="208" t="s">
        <v>151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>
        <v>0</v>
      </c>
      <c r="Y59" s="113"/>
      <c r="Z59" s="107">
        <f t="shared" ref="Z59:Z65" si="23">SUM(B59:X59)</f>
        <v>0</v>
      </c>
      <c r="AA59" s="114"/>
    </row>
    <row r="60" spans="1:27" s="78" customFormat="1" ht="18" customHeight="1" thickBot="1" x14ac:dyDescent="0.3">
      <c r="A60" s="202" t="s">
        <v>135</v>
      </c>
      <c r="B60" s="208" t="s">
        <v>151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>
        <v>3</v>
      </c>
      <c r="Y60" s="113"/>
      <c r="Z60" s="107">
        <f t="shared" si="23"/>
        <v>13</v>
      </c>
      <c r="AA60" s="114"/>
    </row>
    <row r="61" spans="1:27" s="78" customFormat="1" ht="18" customHeight="1" thickBot="1" x14ac:dyDescent="0.3">
      <c r="A61" s="202" t="s">
        <v>94</v>
      </c>
      <c r="B61" s="208" t="s">
        <v>151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>
        <v>0</v>
      </c>
      <c r="Y61" s="113"/>
      <c r="Z61" s="107">
        <f t="shared" si="23"/>
        <v>4</v>
      </c>
      <c r="AA61" s="114"/>
    </row>
    <row r="62" spans="1:27" s="78" customFormat="1" ht="18" customHeight="1" thickBot="1" x14ac:dyDescent="0.3">
      <c r="A62" s="200" t="s">
        <v>95</v>
      </c>
      <c r="B62" s="208" t="s">
        <v>151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>
        <v>2</v>
      </c>
      <c r="Y62" s="113"/>
      <c r="Z62" s="107">
        <f t="shared" si="23"/>
        <v>7</v>
      </c>
      <c r="AA62" s="114"/>
    </row>
    <row r="63" spans="1:27" s="78" customFormat="1" ht="18" customHeight="1" thickBot="1" x14ac:dyDescent="0.3">
      <c r="A63" s="200" t="s">
        <v>96</v>
      </c>
      <c r="B63" s="208" t="s">
        <v>151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>
        <v>4</v>
      </c>
      <c r="Y63" s="113"/>
      <c r="Z63" s="107">
        <f t="shared" si="23"/>
        <v>78</v>
      </c>
      <c r="AA63" s="114"/>
    </row>
    <row r="64" spans="1:27" s="78" customFormat="1" ht="18" customHeight="1" thickBot="1" x14ac:dyDescent="0.3">
      <c r="A64" s="200" t="s">
        <v>97</v>
      </c>
      <c r="B64" s="208" t="s">
        <v>151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>
        <v>33</v>
      </c>
      <c r="Y64" s="113"/>
      <c r="Z64" s="107">
        <f t="shared" si="23"/>
        <v>208</v>
      </c>
      <c r="AA64" s="114"/>
    </row>
    <row r="65" spans="1:27" s="78" customFormat="1" ht="18" customHeight="1" thickBot="1" x14ac:dyDescent="0.3">
      <c r="A65" s="200" t="s">
        <v>98</v>
      </c>
      <c r="B65" s="208" t="s">
        <v>151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>
        <v>10</v>
      </c>
      <c r="Y65" s="113"/>
      <c r="Z65" s="107">
        <f t="shared" si="23"/>
        <v>30</v>
      </c>
      <c r="AA65" s="114"/>
    </row>
    <row r="66" spans="1:27" s="78" customFormat="1" ht="18" customHeight="1" thickBot="1" x14ac:dyDescent="0.3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13984</v>
      </c>
      <c r="Z66" s="89"/>
      <c r="AA66" s="90">
        <f>SUM(AA3:AA65)</f>
        <v>194701</v>
      </c>
    </row>
    <row r="67" spans="1:27" s="78" customFormat="1" ht="18" customHeight="1" thickBot="1" x14ac:dyDescent="0.3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14362</v>
      </c>
      <c r="Y67" s="93"/>
      <c r="Z67" s="93">
        <f>SUM(Z4:Z66)</f>
        <v>195564</v>
      </c>
      <c r="AA67" s="94"/>
    </row>
    <row r="68" spans="1:27" s="78" customFormat="1" ht="18" customHeight="1" x14ac:dyDescent="0.25">
      <c r="A68" s="165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 x14ac:dyDescent="0.3">
      <c r="A69" s="165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 x14ac:dyDescent="0.3">
      <c r="A70" s="222">
        <v>2016</v>
      </c>
      <c r="B70" s="125" t="s">
        <v>114</v>
      </c>
      <c r="C70" s="125" t="s">
        <v>115</v>
      </c>
      <c r="D70" s="125" t="s">
        <v>116</v>
      </c>
      <c r="E70" s="125" t="s">
        <v>117</v>
      </c>
      <c r="F70" s="125" t="s">
        <v>118</v>
      </c>
      <c r="G70" s="125" t="s">
        <v>119</v>
      </c>
      <c r="H70" s="125" t="s">
        <v>120</v>
      </c>
      <c r="I70" s="125" t="s">
        <v>121</v>
      </c>
      <c r="J70" s="125" t="s">
        <v>122</v>
      </c>
      <c r="K70" s="125" t="s">
        <v>123</v>
      </c>
      <c r="L70" s="125" t="s">
        <v>124</v>
      </c>
      <c r="M70" s="125" t="s">
        <v>125</v>
      </c>
      <c r="N70" s="125" t="s">
        <v>126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 x14ac:dyDescent="0.3">
      <c r="A71" s="223" t="s">
        <v>73</v>
      </c>
      <c r="B71" s="224">
        <f>C66</f>
        <v>16629</v>
      </c>
      <c r="C71" s="224">
        <f>E66</f>
        <v>20363</v>
      </c>
      <c r="D71" s="224">
        <f>G66</f>
        <v>18620</v>
      </c>
      <c r="E71" s="224">
        <f>I66</f>
        <v>17888</v>
      </c>
      <c r="F71" s="224">
        <f>K66</f>
        <v>16499</v>
      </c>
      <c r="G71" s="224">
        <f>M66</f>
        <v>16205</v>
      </c>
      <c r="H71" s="224">
        <f>O66</f>
        <v>14918</v>
      </c>
      <c r="I71" s="224">
        <f>Q66</f>
        <v>15157</v>
      </c>
      <c r="J71" s="224">
        <f>S66</f>
        <v>14457</v>
      </c>
      <c r="K71" s="224">
        <f>U66</f>
        <v>14746</v>
      </c>
      <c r="L71" s="224">
        <f>W66</f>
        <v>15235</v>
      </c>
      <c r="M71" s="224">
        <f>Y66</f>
        <v>13984</v>
      </c>
      <c r="N71" s="224">
        <f>SUM(B71:M71)</f>
        <v>194701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 x14ac:dyDescent="0.3">
      <c r="A72" s="106" t="s">
        <v>74</v>
      </c>
      <c r="B72" s="225">
        <f>B67</f>
        <v>16629</v>
      </c>
      <c r="C72" s="225">
        <f>D67</f>
        <v>20364</v>
      </c>
      <c r="D72" s="225">
        <f>F67</f>
        <v>18626</v>
      </c>
      <c r="E72" s="225">
        <f>H67</f>
        <v>17888</v>
      </c>
      <c r="F72" s="225">
        <f>J67</f>
        <v>16499</v>
      </c>
      <c r="G72" s="225">
        <f>L67</f>
        <v>16205</v>
      </c>
      <c r="H72" s="225">
        <f>N67</f>
        <v>14918</v>
      </c>
      <c r="I72" s="225">
        <f>P67</f>
        <v>15157</v>
      </c>
      <c r="J72" s="225">
        <f>R67</f>
        <v>14457</v>
      </c>
      <c r="K72" s="225">
        <f>T67</f>
        <v>14765</v>
      </c>
      <c r="L72" s="225">
        <f>V67</f>
        <v>15694</v>
      </c>
      <c r="M72" s="225">
        <f>X67</f>
        <v>14362</v>
      </c>
      <c r="N72" s="225">
        <f>SUM(B72:M72)</f>
        <v>195564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 x14ac:dyDescent="0.3">
      <c r="A73" s="106" t="s">
        <v>129</v>
      </c>
      <c r="B73" s="125"/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>
        <f>IFERROR(((M72-L72)/M72), "-")</f>
        <v>-9.2744743071995539E-2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sheetProtection algorithmName="SHA-512" hashValue="YaMLLwe8o9jdgQFWSt4Mk0mgTTsR6F17wxvMWMR9ksq1fzW0XTX7I3sTTljPcYpzjdXotOTOS9m6SwCSjvnXxw==" saltValue="0bUa4TVJl0avBOMQQDjKB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8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83" sqref="L83"/>
    </sheetView>
  </sheetViews>
  <sheetFormatPr defaultColWidth="11.42578125" defaultRowHeight="15.75" x14ac:dyDescent="0.25"/>
  <cols>
    <col min="1" max="1" width="65.7109375" style="78" customWidth="1"/>
    <col min="2" max="13" width="12.7109375" style="217" customWidth="1"/>
    <col min="14" max="15" width="13.7109375" style="221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 x14ac:dyDescent="0.3">
      <c r="A1" s="210"/>
      <c r="B1" s="249">
        <v>2012</v>
      </c>
      <c r="C1" s="248"/>
      <c r="D1" s="245">
        <v>2013</v>
      </c>
      <c r="E1" s="246"/>
      <c r="F1" s="245">
        <v>2014</v>
      </c>
      <c r="G1" s="246"/>
      <c r="H1" s="245">
        <v>2015</v>
      </c>
      <c r="I1" s="246"/>
      <c r="J1" s="245">
        <v>2016</v>
      </c>
      <c r="K1" s="246"/>
      <c r="L1" s="245">
        <v>2017</v>
      </c>
      <c r="M1" s="246"/>
      <c r="N1" s="206" t="s">
        <v>32</v>
      </c>
      <c r="O1" s="206" t="s">
        <v>38</v>
      </c>
    </row>
    <row r="2" spans="1:53" ht="48" thickBot="1" x14ac:dyDescent="0.3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 x14ac:dyDescent="0.3">
      <c r="A3" s="138" t="s">
        <v>86</v>
      </c>
      <c r="B3" s="215"/>
      <c r="C3" s="215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57806</v>
      </c>
      <c r="L3" s="90"/>
      <c r="M3" s="90">
        <f>'Acumulado 2017'!AA3</f>
        <v>17947</v>
      </c>
      <c r="N3" s="137"/>
      <c r="O3" s="137">
        <f>SUM(B3:M3)</f>
        <v>289800</v>
      </c>
      <c r="AX3" s="153" t="s">
        <v>86</v>
      </c>
      <c r="AY3" s="154">
        <f>O3</f>
        <v>289800</v>
      </c>
      <c r="AZ3" s="153" t="s">
        <v>86</v>
      </c>
      <c r="BA3" s="154">
        <v>271853</v>
      </c>
    </row>
    <row r="4" spans="1:53" ht="15.75" customHeight="1" thickBot="1" x14ac:dyDescent="0.3">
      <c r="A4" s="139" t="s">
        <v>40</v>
      </c>
      <c r="B4" s="214">
        <v>14859</v>
      </c>
      <c r="C4" s="214"/>
      <c r="D4" s="214">
        <v>33789</v>
      </c>
      <c r="E4" s="214"/>
      <c r="F4" s="214">
        <v>43477</v>
      </c>
      <c r="G4" s="214"/>
      <c r="H4" s="214">
        <v>38275</v>
      </c>
      <c r="I4" s="214"/>
      <c r="J4" s="214">
        <f>'Acumulado 2016'!Z4</f>
        <v>25131</v>
      </c>
      <c r="K4" s="214"/>
      <c r="L4" s="214"/>
      <c r="M4" s="214"/>
      <c r="N4" s="151">
        <f>SUM(B4:M4)</f>
        <v>155531</v>
      </c>
      <c r="O4" s="151"/>
      <c r="AX4" s="155" t="s">
        <v>80</v>
      </c>
      <c r="AY4" s="156">
        <f>O8</f>
        <v>122122</v>
      </c>
      <c r="AZ4" s="155" t="s">
        <v>71</v>
      </c>
      <c r="BA4" s="156">
        <v>114677</v>
      </c>
    </row>
    <row r="5" spans="1:53" ht="16.5" thickBot="1" x14ac:dyDescent="0.3">
      <c r="A5" s="139" t="s">
        <v>41</v>
      </c>
      <c r="B5" s="214">
        <v>16913</v>
      </c>
      <c r="C5" s="214"/>
      <c r="D5" s="214">
        <v>24990</v>
      </c>
      <c r="E5" s="214"/>
      <c r="F5" s="214">
        <v>31739</v>
      </c>
      <c r="G5" s="214"/>
      <c r="H5" s="214">
        <v>29069</v>
      </c>
      <c r="I5" s="214"/>
      <c r="J5" s="214">
        <f>'Acumulado 2016'!Z5</f>
        <v>31153</v>
      </c>
      <c r="K5" s="214"/>
      <c r="L5" s="214"/>
      <c r="M5" s="214"/>
      <c r="N5" s="151">
        <f>SUM(B5:M5)</f>
        <v>133864</v>
      </c>
      <c r="O5" s="151"/>
      <c r="AX5" s="157" t="s">
        <v>71</v>
      </c>
      <c r="AY5" s="158">
        <f>O12</f>
        <v>128448</v>
      </c>
      <c r="AZ5" s="157" t="s">
        <v>80</v>
      </c>
      <c r="BA5" s="158">
        <v>110234</v>
      </c>
    </row>
    <row r="6" spans="1:53" ht="16.5" thickBot="1" x14ac:dyDescent="0.3">
      <c r="A6" s="139" t="s">
        <v>42</v>
      </c>
      <c r="B6" s="214">
        <v>1571</v>
      </c>
      <c r="C6" s="214"/>
      <c r="D6" s="214">
        <v>1137</v>
      </c>
      <c r="E6" s="214"/>
      <c r="F6" s="214">
        <v>2861</v>
      </c>
      <c r="G6" s="214"/>
      <c r="H6" s="214">
        <v>5222</v>
      </c>
      <c r="I6" s="214"/>
      <c r="J6" s="214">
        <f>'Acumulado 2016'!Z6</f>
        <v>1486</v>
      </c>
      <c r="K6" s="214"/>
      <c r="L6" s="214"/>
      <c r="M6" s="214"/>
      <c r="N6" s="151">
        <f>SUM(B6:M6)</f>
        <v>12277</v>
      </c>
      <c r="O6" s="151"/>
      <c r="AX6" s="155" t="s">
        <v>76</v>
      </c>
      <c r="AY6" s="156">
        <f>O40</f>
        <v>60566</v>
      </c>
      <c r="AZ6" s="155" t="s">
        <v>76</v>
      </c>
      <c r="BA6" s="156">
        <v>54799</v>
      </c>
    </row>
    <row r="7" spans="1:53" ht="16.5" thickBot="1" x14ac:dyDescent="0.3">
      <c r="A7" s="119" t="s">
        <v>6</v>
      </c>
      <c r="B7" s="214"/>
      <c r="C7" s="214"/>
      <c r="D7" s="214"/>
      <c r="E7" s="214"/>
      <c r="F7" s="214"/>
      <c r="G7" s="214"/>
      <c r="H7" s="214"/>
      <c r="I7" s="214"/>
      <c r="J7" s="214">
        <f>'Acumulado 2016'!Z7</f>
        <v>892</v>
      </c>
      <c r="K7" s="214"/>
      <c r="L7" s="214"/>
      <c r="M7" s="214"/>
      <c r="N7" s="151">
        <f>SUM(B7:M7)</f>
        <v>892</v>
      </c>
      <c r="O7" s="151"/>
      <c r="AX7" s="157" t="s">
        <v>81</v>
      </c>
      <c r="AY7" s="158">
        <f>O28</f>
        <v>51398</v>
      </c>
      <c r="AZ7" s="157" t="s">
        <v>70</v>
      </c>
      <c r="BA7" s="158">
        <v>52384</v>
      </c>
    </row>
    <row r="8" spans="1:53" ht="16.5" thickBot="1" x14ac:dyDescent="0.3">
      <c r="A8" s="140" t="s">
        <v>80</v>
      </c>
      <c r="B8" s="218"/>
      <c r="C8" s="215">
        <v>12226</v>
      </c>
      <c r="D8" s="218"/>
      <c r="E8" s="215">
        <v>19428</v>
      </c>
      <c r="F8" s="218"/>
      <c r="G8" s="215">
        <v>24629</v>
      </c>
      <c r="H8" s="218"/>
      <c r="I8" s="215">
        <v>25114</v>
      </c>
      <c r="J8" s="215"/>
      <c r="K8" s="215">
        <f>'Acumulado 2016'!AA8</f>
        <v>28837</v>
      </c>
      <c r="L8" s="215"/>
      <c r="M8" s="215">
        <f>'Acumulado 2017'!AA8</f>
        <v>11888</v>
      </c>
      <c r="N8" s="152"/>
      <c r="O8" s="152">
        <f>SUM(B8:M8)</f>
        <v>122122</v>
      </c>
      <c r="AX8" s="155" t="s">
        <v>70</v>
      </c>
      <c r="AY8" s="156">
        <f>O32</f>
        <v>57323</v>
      </c>
      <c r="AZ8" s="155" t="s">
        <v>81</v>
      </c>
      <c r="BA8" s="156">
        <v>48958</v>
      </c>
    </row>
    <row r="9" spans="1:53" ht="16.5" thickBot="1" x14ac:dyDescent="0.3">
      <c r="A9" s="141" t="s">
        <v>43</v>
      </c>
      <c r="B9" s="214">
        <v>11400</v>
      </c>
      <c r="C9" s="214"/>
      <c r="D9" s="214">
        <v>16629</v>
      </c>
      <c r="E9" s="214"/>
      <c r="F9" s="214">
        <v>21610</v>
      </c>
      <c r="G9" s="214"/>
      <c r="H9" s="214">
        <v>20210</v>
      </c>
      <c r="I9" s="214"/>
      <c r="J9" s="214">
        <f>'Acumulado 2016'!Z9</f>
        <v>22650</v>
      </c>
      <c r="K9" s="214"/>
      <c r="L9" s="214"/>
      <c r="M9" s="214"/>
      <c r="N9" s="150">
        <f>SUM(B9:M9)</f>
        <v>92499</v>
      </c>
      <c r="O9" s="150"/>
      <c r="AX9" s="157" t="s">
        <v>82</v>
      </c>
      <c r="AY9" s="158">
        <f>O22</f>
        <v>36793</v>
      </c>
      <c r="AZ9" s="157" t="s">
        <v>82</v>
      </c>
      <c r="BA9" s="158">
        <v>32452</v>
      </c>
    </row>
    <row r="10" spans="1:53" ht="16.5" thickBot="1" x14ac:dyDescent="0.3">
      <c r="A10" s="141" t="s">
        <v>26</v>
      </c>
      <c r="B10" s="214">
        <v>826</v>
      </c>
      <c r="C10" s="216"/>
      <c r="D10" s="214">
        <v>2799</v>
      </c>
      <c r="E10" s="216"/>
      <c r="F10" s="214">
        <v>3019</v>
      </c>
      <c r="G10" s="216"/>
      <c r="H10" s="214">
        <v>3582</v>
      </c>
      <c r="I10" s="216"/>
      <c r="J10" s="214">
        <f>'Acumulado 2016'!Z10</f>
        <v>4025</v>
      </c>
      <c r="K10" s="216"/>
      <c r="L10" s="216"/>
      <c r="M10" s="216"/>
      <c r="N10" s="150">
        <f>SUM(B10:M10)</f>
        <v>14251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11354</v>
      </c>
    </row>
    <row r="11" spans="1:53" ht="16.5" thickBot="1" x14ac:dyDescent="0.3">
      <c r="A11" s="142" t="s">
        <v>6</v>
      </c>
      <c r="B11" s="214" t="s">
        <v>151</v>
      </c>
      <c r="C11" s="216"/>
      <c r="D11" s="214" t="s">
        <v>151</v>
      </c>
      <c r="E11" s="216"/>
      <c r="F11" s="214" t="s">
        <v>151</v>
      </c>
      <c r="G11" s="216"/>
      <c r="H11" s="214">
        <v>1322</v>
      </c>
      <c r="I11" s="216"/>
      <c r="J11" s="214">
        <f>'Acumulado 2016'!Z11</f>
        <v>2162</v>
      </c>
      <c r="K11" s="216"/>
      <c r="L11" s="216"/>
      <c r="M11" s="216"/>
      <c r="N11" s="150">
        <f>SUM(B11:M11)</f>
        <v>3484</v>
      </c>
      <c r="O11" s="150"/>
      <c r="AX11" s="157" t="s">
        <v>83</v>
      </c>
      <c r="AY11" s="158">
        <f>O17</f>
        <v>10386</v>
      </c>
      <c r="AZ11" s="157" t="s">
        <v>83</v>
      </c>
      <c r="BA11" s="158">
        <v>9603</v>
      </c>
    </row>
    <row r="12" spans="1:53" ht="16.5" thickBot="1" x14ac:dyDescent="0.3">
      <c r="A12" s="140" t="s">
        <v>71</v>
      </c>
      <c r="B12" s="218"/>
      <c r="C12" s="215">
        <v>3716</v>
      </c>
      <c r="D12" s="218"/>
      <c r="E12" s="215">
        <v>14214</v>
      </c>
      <c r="F12" s="218"/>
      <c r="G12" s="215">
        <v>19235</v>
      </c>
      <c r="H12" s="218"/>
      <c r="I12" s="215">
        <v>30364</v>
      </c>
      <c r="J12" s="215"/>
      <c r="K12" s="215">
        <f>'Acumulado 2016'!AA12</f>
        <v>47148</v>
      </c>
      <c r="L12" s="215"/>
      <c r="M12" s="215">
        <f>'Acumulado 2017'!AA12</f>
        <v>13771</v>
      </c>
      <c r="N12" s="152"/>
      <c r="O12" s="152">
        <f>SUM(B12:M12)</f>
        <v>128448</v>
      </c>
      <c r="AX12" s="155" t="s">
        <v>68</v>
      </c>
      <c r="AY12" s="156">
        <f>O45</f>
        <v>12137</v>
      </c>
      <c r="AZ12" s="155" t="s">
        <v>4</v>
      </c>
      <c r="BA12" s="156">
        <v>6090</v>
      </c>
    </row>
    <row r="13" spans="1:53" ht="16.5" thickBot="1" x14ac:dyDescent="0.3">
      <c r="A13" s="139" t="s">
        <v>46</v>
      </c>
      <c r="B13" s="214">
        <v>659</v>
      </c>
      <c r="C13" s="216"/>
      <c r="D13" s="214">
        <v>4242</v>
      </c>
      <c r="E13" s="216"/>
      <c r="F13" s="214">
        <v>7211</v>
      </c>
      <c r="G13" s="216"/>
      <c r="H13" s="214">
        <v>6570</v>
      </c>
      <c r="I13" s="216"/>
      <c r="J13" s="214">
        <f>'Acumulado 2016'!Z13</f>
        <v>6520</v>
      </c>
      <c r="K13" s="216"/>
      <c r="L13" s="216"/>
      <c r="M13" s="216"/>
      <c r="N13" s="150">
        <f t="shared" ref="N13:N16" si="0">SUM(B13:M13)</f>
        <v>25202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 x14ac:dyDescent="0.3">
      <c r="A14" s="139" t="s">
        <v>47</v>
      </c>
      <c r="B14" s="214">
        <v>929</v>
      </c>
      <c r="C14" s="216"/>
      <c r="D14" s="214">
        <v>1127</v>
      </c>
      <c r="E14" s="216"/>
      <c r="F14" s="214">
        <v>57</v>
      </c>
      <c r="G14" s="216"/>
      <c r="H14" s="214">
        <v>81</v>
      </c>
      <c r="I14" s="216"/>
      <c r="J14" s="214">
        <f>'Acumulado 2016'!Z14</f>
        <v>34</v>
      </c>
      <c r="K14" s="216"/>
      <c r="L14" s="216"/>
      <c r="M14" s="216"/>
      <c r="N14" s="150">
        <f t="shared" si="0"/>
        <v>2228</v>
      </c>
      <c r="O14" s="150"/>
      <c r="AX14" s="155" t="s">
        <v>77</v>
      </c>
      <c r="AY14" s="156">
        <f>O52</f>
        <v>2492</v>
      </c>
      <c r="AZ14" s="155" t="s">
        <v>77</v>
      </c>
      <c r="BA14" s="156">
        <v>2352</v>
      </c>
    </row>
    <row r="15" spans="1:53" ht="16.5" thickBot="1" x14ac:dyDescent="0.3">
      <c r="A15" s="139" t="s">
        <v>45</v>
      </c>
      <c r="B15" s="214">
        <v>2128</v>
      </c>
      <c r="C15" s="214"/>
      <c r="D15" s="214">
        <v>8364</v>
      </c>
      <c r="E15" s="214"/>
      <c r="F15" s="214">
        <v>3821</v>
      </c>
      <c r="G15" s="214"/>
      <c r="H15" s="214">
        <v>6298</v>
      </c>
      <c r="I15" s="214"/>
      <c r="J15" s="214">
        <f>'Acumulado 2016'!Z15</f>
        <v>11004</v>
      </c>
      <c r="K15" s="214"/>
      <c r="L15" s="214"/>
      <c r="M15" s="214"/>
      <c r="N15" s="150">
        <f t="shared" si="0"/>
        <v>31615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 x14ac:dyDescent="0.3">
      <c r="A16" s="143" t="s">
        <v>44</v>
      </c>
      <c r="B16" s="214"/>
      <c r="C16" s="214"/>
      <c r="D16" s="214">
        <v>481</v>
      </c>
      <c r="E16" s="214"/>
      <c r="F16" s="214">
        <v>8146</v>
      </c>
      <c r="G16" s="214"/>
      <c r="H16" s="214">
        <v>17415</v>
      </c>
      <c r="I16" s="214"/>
      <c r="J16" s="214">
        <f>'Acumulado 2016'!Z16</f>
        <v>29590</v>
      </c>
      <c r="K16" s="214"/>
      <c r="L16" s="214"/>
      <c r="M16" s="214"/>
      <c r="N16" s="150">
        <f t="shared" si="0"/>
        <v>55632</v>
      </c>
      <c r="O16" s="150"/>
      <c r="AX16" s="226" t="s">
        <v>100</v>
      </c>
      <c r="AY16" s="156">
        <f>O77</f>
        <v>414</v>
      </c>
      <c r="AZ16" s="155" t="s">
        <v>7</v>
      </c>
      <c r="BA16" s="156">
        <v>475</v>
      </c>
    </row>
    <row r="17" spans="1:53" ht="16.5" thickBot="1" x14ac:dyDescent="0.3">
      <c r="A17" s="140" t="s">
        <v>83</v>
      </c>
      <c r="B17" s="218"/>
      <c r="C17" s="215">
        <v>1656</v>
      </c>
      <c r="D17" s="218"/>
      <c r="E17" s="215">
        <v>1868</v>
      </c>
      <c r="F17" s="218"/>
      <c r="G17" s="215">
        <v>2273</v>
      </c>
      <c r="H17" s="218"/>
      <c r="I17" s="215">
        <v>1857</v>
      </c>
      <c r="J17" s="215"/>
      <c r="K17" s="215">
        <f>'Acumulado 2016'!AA17</f>
        <v>1949</v>
      </c>
      <c r="L17" s="215"/>
      <c r="M17" s="215">
        <f>'Acumulado 2017'!AA17</f>
        <v>783</v>
      </c>
      <c r="N17" s="152"/>
      <c r="O17" s="152">
        <f>SUM(B17:M17)</f>
        <v>10386</v>
      </c>
      <c r="AX17" s="157" t="s">
        <v>84</v>
      </c>
      <c r="AY17" s="158">
        <f>O57</f>
        <v>1854</v>
      </c>
      <c r="AZ17" s="228" t="s">
        <v>100</v>
      </c>
      <c r="BA17" s="158">
        <v>414</v>
      </c>
    </row>
    <row r="18" spans="1:53" ht="16.5" thickBot="1" x14ac:dyDescent="0.3">
      <c r="A18" s="139" t="s">
        <v>21</v>
      </c>
      <c r="B18" s="214">
        <v>676</v>
      </c>
      <c r="C18" s="214"/>
      <c r="D18" s="214">
        <v>671</v>
      </c>
      <c r="E18" s="214"/>
      <c r="F18" s="214">
        <v>591</v>
      </c>
      <c r="G18" s="214"/>
      <c r="H18" s="214">
        <v>489</v>
      </c>
      <c r="I18" s="214"/>
      <c r="J18" s="214">
        <f>'Acumulado 2016'!Z18</f>
        <v>589</v>
      </c>
      <c r="K18" s="214"/>
      <c r="L18" s="214"/>
      <c r="M18" s="214"/>
      <c r="N18" s="150">
        <f t="shared" ref="N18:N21" si="1">SUM(B18:M18)</f>
        <v>3016</v>
      </c>
      <c r="O18" s="150"/>
      <c r="S18" s="118"/>
      <c r="AX18" s="161" t="s">
        <v>38</v>
      </c>
      <c r="AY18" s="162">
        <f>SUM(AY3:AY17)</f>
        <v>783413</v>
      </c>
      <c r="AZ18" s="161" t="s">
        <v>38</v>
      </c>
      <c r="BA18" s="162">
        <f>SUM(BA3:BA17)</f>
        <v>720614</v>
      </c>
    </row>
    <row r="19" spans="1:53" ht="16.5" thickBot="1" x14ac:dyDescent="0.3">
      <c r="A19" s="139" t="s">
        <v>5</v>
      </c>
      <c r="B19" s="214">
        <v>809</v>
      </c>
      <c r="C19" s="214"/>
      <c r="D19" s="214">
        <v>1046</v>
      </c>
      <c r="E19" s="214"/>
      <c r="F19" s="214">
        <v>1513</v>
      </c>
      <c r="G19" s="214"/>
      <c r="H19" s="214">
        <v>1145</v>
      </c>
      <c r="I19" s="214"/>
      <c r="J19" s="214">
        <f>'Acumulado 2016'!Z19</f>
        <v>1026</v>
      </c>
      <c r="K19" s="214"/>
      <c r="L19" s="214"/>
      <c r="M19" s="214"/>
      <c r="N19" s="150">
        <f t="shared" si="1"/>
        <v>5539</v>
      </c>
      <c r="O19" s="150"/>
    </row>
    <row r="20" spans="1:53" ht="16.5" thickBot="1" x14ac:dyDescent="0.3">
      <c r="A20" s="139" t="s">
        <v>45</v>
      </c>
      <c r="B20" s="214">
        <v>171</v>
      </c>
      <c r="C20" s="214"/>
      <c r="D20" s="214">
        <v>149</v>
      </c>
      <c r="E20" s="214"/>
      <c r="F20" s="214">
        <v>159</v>
      </c>
      <c r="G20" s="214"/>
      <c r="H20" s="214">
        <v>217</v>
      </c>
      <c r="I20" s="214"/>
      <c r="J20" s="214">
        <f>'Acumulado 2016'!Z20</f>
        <v>317</v>
      </c>
      <c r="K20" s="214"/>
      <c r="L20" s="214"/>
      <c r="M20" s="214"/>
      <c r="N20" s="150">
        <f t="shared" si="1"/>
        <v>1013</v>
      </c>
      <c r="O20" s="150"/>
    </row>
    <row r="21" spans="1:53" ht="16.5" thickBot="1" x14ac:dyDescent="0.3">
      <c r="A21" s="139" t="s">
        <v>15</v>
      </c>
      <c r="B21" s="214"/>
      <c r="C21" s="214"/>
      <c r="D21" s="214">
        <v>2</v>
      </c>
      <c r="E21" s="214"/>
      <c r="F21" s="214">
        <v>10</v>
      </c>
      <c r="G21" s="214"/>
      <c r="H21" s="214">
        <v>6</v>
      </c>
      <c r="I21" s="214"/>
      <c r="J21" s="214">
        <f>'Acumulado 2016'!Z21</f>
        <v>17</v>
      </c>
      <c r="K21" s="214"/>
      <c r="L21" s="214"/>
      <c r="M21" s="214"/>
      <c r="N21" s="150">
        <f t="shared" si="1"/>
        <v>35</v>
      </c>
      <c r="O21" s="150"/>
    </row>
    <row r="22" spans="1:53" ht="16.5" thickBot="1" x14ac:dyDescent="0.3">
      <c r="A22" s="140" t="s">
        <v>82</v>
      </c>
      <c r="B22" s="218"/>
      <c r="C22" s="215">
        <v>1672</v>
      </c>
      <c r="D22" s="218"/>
      <c r="E22" s="215">
        <v>4187</v>
      </c>
      <c r="F22" s="218"/>
      <c r="G22" s="215">
        <v>5559</v>
      </c>
      <c r="H22" s="218"/>
      <c r="I22" s="215">
        <v>9632</v>
      </c>
      <c r="J22" s="215"/>
      <c r="K22" s="215">
        <f>'Acumulado 2016'!AA22</f>
        <v>11402</v>
      </c>
      <c r="L22" s="215"/>
      <c r="M22" s="215">
        <f>'Acumulado 2017'!AA22</f>
        <v>4341</v>
      </c>
      <c r="N22" s="152"/>
      <c r="O22" s="152">
        <f>SUM(B22:M22)</f>
        <v>36793</v>
      </c>
    </row>
    <row r="23" spans="1:53" ht="16.5" thickBot="1" x14ac:dyDescent="0.3">
      <c r="A23" s="144" t="s">
        <v>48</v>
      </c>
      <c r="B23" s="214">
        <v>173</v>
      </c>
      <c r="C23" s="214"/>
      <c r="D23" s="214">
        <v>363</v>
      </c>
      <c r="E23" s="214"/>
      <c r="F23" s="214">
        <v>474</v>
      </c>
      <c r="G23" s="214"/>
      <c r="H23" s="214">
        <v>951</v>
      </c>
      <c r="I23" s="214"/>
      <c r="J23" s="214">
        <f>'Acumulado 2016'!Z23</f>
        <v>725</v>
      </c>
      <c r="K23" s="214"/>
      <c r="L23" s="214"/>
      <c r="M23" s="214"/>
      <c r="N23" s="150">
        <f t="shared" ref="N23:N27" si="2">SUM(B23:M23)</f>
        <v>2686</v>
      </c>
      <c r="O23" s="150"/>
    </row>
    <row r="24" spans="1:53" ht="16.5" thickBot="1" x14ac:dyDescent="0.3">
      <c r="A24" s="139" t="s">
        <v>5</v>
      </c>
      <c r="B24" s="214">
        <v>160</v>
      </c>
      <c r="C24" s="214"/>
      <c r="D24" s="214">
        <v>361</v>
      </c>
      <c r="E24" s="214"/>
      <c r="F24" s="214">
        <v>420</v>
      </c>
      <c r="G24" s="214"/>
      <c r="H24" s="214">
        <v>1164</v>
      </c>
      <c r="I24" s="214"/>
      <c r="J24" s="214">
        <f>'Acumulado 2016'!Z24</f>
        <v>1703</v>
      </c>
      <c r="K24" s="214"/>
      <c r="L24" s="214"/>
      <c r="M24" s="214"/>
      <c r="N24" s="150">
        <f t="shared" si="2"/>
        <v>3808</v>
      </c>
      <c r="O24" s="150"/>
    </row>
    <row r="25" spans="1:53" ht="16.5" thickBot="1" x14ac:dyDescent="0.3">
      <c r="A25" s="139" t="s">
        <v>52</v>
      </c>
      <c r="B25" s="214">
        <v>117</v>
      </c>
      <c r="C25" s="214"/>
      <c r="D25" s="214">
        <v>1583</v>
      </c>
      <c r="E25" s="214"/>
      <c r="F25" s="214">
        <v>2540</v>
      </c>
      <c r="G25" s="214"/>
      <c r="H25" s="214">
        <v>5908</v>
      </c>
      <c r="I25" s="214"/>
      <c r="J25" s="214">
        <f>'Acumulado 2016'!Z25</f>
        <v>6536</v>
      </c>
      <c r="K25" s="214"/>
      <c r="L25" s="214"/>
      <c r="M25" s="214"/>
      <c r="N25" s="150">
        <f t="shared" si="2"/>
        <v>16684</v>
      </c>
      <c r="O25" s="150"/>
    </row>
    <row r="26" spans="1:53" ht="16.5" thickBot="1" x14ac:dyDescent="0.3">
      <c r="A26" s="139" t="s">
        <v>53</v>
      </c>
      <c r="B26" s="214">
        <v>53</v>
      </c>
      <c r="C26" s="216"/>
      <c r="D26" s="214">
        <v>504</v>
      </c>
      <c r="E26" s="216"/>
      <c r="F26" s="214">
        <v>952</v>
      </c>
      <c r="G26" s="216"/>
      <c r="H26" s="214">
        <v>711</v>
      </c>
      <c r="I26" s="216"/>
      <c r="J26" s="214">
        <f>'Acumulado 2016'!Z26</f>
        <v>775</v>
      </c>
      <c r="K26" s="216"/>
      <c r="L26" s="216"/>
      <c r="M26" s="216"/>
      <c r="N26" s="150">
        <f t="shared" si="2"/>
        <v>2995</v>
      </c>
      <c r="O26" s="150"/>
    </row>
    <row r="27" spans="1:53" ht="16.5" thickBot="1" x14ac:dyDescent="0.3">
      <c r="A27" s="199" t="s">
        <v>136</v>
      </c>
      <c r="B27" s="214">
        <v>1169</v>
      </c>
      <c r="C27" s="214"/>
      <c r="D27" s="214">
        <v>1376</v>
      </c>
      <c r="E27" s="214"/>
      <c r="F27" s="214">
        <v>1173</v>
      </c>
      <c r="G27" s="214"/>
      <c r="H27" s="214">
        <v>898</v>
      </c>
      <c r="I27" s="214"/>
      <c r="J27" s="214">
        <f>'Acumulado 2016'!Z27</f>
        <v>1663</v>
      </c>
      <c r="K27" s="214"/>
      <c r="L27" s="214"/>
      <c r="M27" s="214"/>
      <c r="N27" s="150">
        <f t="shared" si="2"/>
        <v>6279</v>
      </c>
      <c r="O27" s="150"/>
    </row>
    <row r="28" spans="1:53" ht="16.5" thickBot="1" x14ac:dyDescent="0.3">
      <c r="A28" s="140" t="s">
        <v>81</v>
      </c>
      <c r="B28" s="218"/>
      <c r="C28" s="215">
        <v>2153</v>
      </c>
      <c r="D28" s="218"/>
      <c r="E28" s="215">
        <v>8566</v>
      </c>
      <c r="F28" s="218"/>
      <c r="G28" s="215">
        <v>11917</v>
      </c>
      <c r="H28" s="218"/>
      <c r="I28" s="215">
        <v>13638</v>
      </c>
      <c r="J28" s="215"/>
      <c r="K28" s="215">
        <f>'Acumulado 2016'!AA28</f>
        <v>12684</v>
      </c>
      <c r="L28" s="215"/>
      <c r="M28" s="215">
        <f>'Acumulado 2017'!AA28</f>
        <v>2440</v>
      </c>
      <c r="N28" s="152"/>
      <c r="O28" s="152">
        <f>SUM(B28:M28)</f>
        <v>51398</v>
      </c>
    </row>
    <row r="29" spans="1:53" ht="16.5" thickBot="1" x14ac:dyDescent="0.3">
      <c r="A29" s="139" t="s">
        <v>54</v>
      </c>
      <c r="B29" s="214">
        <v>2005</v>
      </c>
      <c r="C29" s="214"/>
      <c r="D29" s="214">
        <v>8091</v>
      </c>
      <c r="E29" s="214"/>
      <c r="F29" s="214">
        <v>11520</v>
      </c>
      <c r="G29" s="214"/>
      <c r="H29" s="214">
        <v>13191</v>
      </c>
      <c r="I29" s="214"/>
      <c r="J29" s="214">
        <f>'Acumulado 2016'!Z29</f>
        <v>12004</v>
      </c>
      <c r="K29" s="214"/>
      <c r="L29" s="214"/>
      <c r="M29" s="214"/>
      <c r="N29" s="150">
        <f t="shared" ref="N29:N31" si="3">SUM(B29:M29)</f>
        <v>46811</v>
      </c>
      <c r="O29" s="150"/>
    </row>
    <row r="30" spans="1:53" ht="16.5" thickBot="1" x14ac:dyDescent="0.3">
      <c r="A30" s="119" t="s">
        <v>152</v>
      </c>
      <c r="B30" s="214" t="s">
        <v>151</v>
      </c>
      <c r="C30" s="214"/>
      <c r="D30" s="214" t="s">
        <v>151</v>
      </c>
      <c r="E30" s="214"/>
      <c r="F30" s="214" t="s">
        <v>151</v>
      </c>
      <c r="G30" s="214"/>
      <c r="H30" s="214" t="s">
        <v>151</v>
      </c>
      <c r="I30" s="214"/>
      <c r="J30" s="214">
        <f>'Acumulado 2016'!Z30</f>
        <v>235</v>
      </c>
      <c r="K30" s="214"/>
      <c r="L30" s="214"/>
      <c r="M30" s="214"/>
      <c r="N30" s="150">
        <f t="shared" si="3"/>
        <v>235</v>
      </c>
      <c r="O30" s="150"/>
    </row>
    <row r="31" spans="1:53" ht="16.5" thickBot="1" x14ac:dyDescent="0.3">
      <c r="A31" s="139" t="s">
        <v>45</v>
      </c>
      <c r="B31" s="214">
        <v>148</v>
      </c>
      <c r="C31" s="214"/>
      <c r="D31" s="214">
        <v>475</v>
      </c>
      <c r="E31" s="214"/>
      <c r="F31" s="214">
        <v>397</v>
      </c>
      <c r="G31" s="214"/>
      <c r="H31" s="214">
        <v>447</v>
      </c>
      <c r="I31" s="214"/>
      <c r="J31" s="214">
        <f>'Acumulado 2016'!Z31</f>
        <v>445</v>
      </c>
      <c r="K31" s="214"/>
      <c r="L31" s="214"/>
      <c r="M31" s="214"/>
      <c r="N31" s="150">
        <f t="shared" si="3"/>
        <v>1912</v>
      </c>
      <c r="O31" s="150"/>
    </row>
    <row r="32" spans="1:53" ht="16.5" thickBot="1" x14ac:dyDescent="0.3">
      <c r="A32" s="140" t="s">
        <v>70</v>
      </c>
      <c r="B32" s="218"/>
      <c r="C32" s="215">
        <v>1526</v>
      </c>
      <c r="D32" s="218"/>
      <c r="E32" s="215">
        <v>8296</v>
      </c>
      <c r="F32" s="218"/>
      <c r="G32" s="215">
        <v>12537</v>
      </c>
      <c r="H32" s="218"/>
      <c r="I32" s="215">
        <v>15626</v>
      </c>
      <c r="J32" s="215"/>
      <c r="K32" s="215">
        <f>'Acumulado 2016'!AA32</f>
        <v>14399</v>
      </c>
      <c r="L32" s="215"/>
      <c r="M32" s="215">
        <f>'Acumulado 2017'!AA32</f>
        <v>4939</v>
      </c>
      <c r="N32" s="152"/>
      <c r="O32" s="152">
        <f>SUM(B32:M32)</f>
        <v>57323</v>
      </c>
    </row>
    <row r="33" spans="1:15" ht="16.5" thickBot="1" x14ac:dyDescent="0.3">
      <c r="A33" s="139" t="s">
        <v>6</v>
      </c>
      <c r="B33" s="214">
        <v>1200</v>
      </c>
      <c r="C33" s="214"/>
      <c r="D33" s="214">
        <v>1834</v>
      </c>
      <c r="E33" s="214"/>
      <c r="F33" s="214">
        <v>2489</v>
      </c>
      <c r="G33" s="214"/>
      <c r="H33" s="214">
        <v>5832</v>
      </c>
      <c r="I33" s="214"/>
      <c r="J33" s="214">
        <f>'Acumulado 2016'!Z33</f>
        <v>4253</v>
      </c>
      <c r="K33" s="214"/>
      <c r="L33" s="214"/>
      <c r="M33" s="214"/>
      <c r="N33" s="150">
        <f t="shared" ref="N33:N39" si="4">SUM(B33:M33)</f>
        <v>15608</v>
      </c>
      <c r="O33" s="150"/>
    </row>
    <row r="34" spans="1:15" ht="16.5" thickBot="1" x14ac:dyDescent="0.3">
      <c r="A34" s="139" t="s">
        <v>30</v>
      </c>
      <c r="B34" s="214">
        <v>112</v>
      </c>
      <c r="C34" s="214"/>
      <c r="D34" s="214">
        <v>3361</v>
      </c>
      <c r="E34" s="214"/>
      <c r="F34" s="214">
        <v>4160</v>
      </c>
      <c r="G34" s="214"/>
      <c r="H34" s="214">
        <v>2945</v>
      </c>
      <c r="I34" s="214"/>
      <c r="J34" s="214">
        <f>'Acumulado 2016'!Z34</f>
        <v>1363</v>
      </c>
      <c r="K34" s="214"/>
      <c r="L34" s="214"/>
      <c r="M34" s="214"/>
      <c r="N34" s="150">
        <f t="shared" si="4"/>
        <v>11941</v>
      </c>
      <c r="O34" s="150"/>
    </row>
    <row r="35" spans="1:15" ht="16.5" thickBot="1" x14ac:dyDescent="0.3">
      <c r="A35" s="139" t="s">
        <v>45</v>
      </c>
      <c r="B35" s="214">
        <v>214</v>
      </c>
      <c r="C35" s="214"/>
      <c r="D35" s="214">
        <v>501</v>
      </c>
      <c r="E35" s="214"/>
      <c r="F35" s="214">
        <v>788</v>
      </c>
      <c r="G35" s="214"/>
      <c r="H35" s="214">
        <v>605</v>
      </c>
      <c r="I35" s="214"/>
      <c r="J35" s="214">
        <f>'Acumulado 2016'!Z35</f>
        <v>527</v>
      </c>
      <c r="K35" s="214"/>
      <c r="L35" s="214"/>
      <c r="M35" s="214"/>
      <c r="N35" s="150">
        <f t="shared" si="4"/>
        <v>2635</v>
      </c>
      <c r="O35" s="150"/>
    </row>
    <row r="36" spans="1:15" ht="16.5" thickBot="1" x14ac:dyDescent="0.3">
      <c r="A36" s="139" t="s">
        <v>47</v>
      </c>
      <c r="B36" s="214"/>
      <c r="C36" s="214"/>
      <c r="D36" s="214">
        <v>2000</v>
      </c>
      <c r="E36" s="214"/>
      <c r="F36" s="214">
        <v>1770</v>
      </c>
      <c r="G36" s="214"/>
      <c r="H36" s="214">
        <v>2224</v>
      </c>
      <c r="I36" s="214"/>
      <c r="J36" s="214">
        <f>'Acumulado 2016'!Z36</f>
        <v>2031</v>
      </c>
      <c r="K36" s="214"/>
      <c r="L36" s="214"/>
      <c r="M36" s="214"/>
      <c r="N36" s="150">
        <f t="shared" si="4"/>
        <v>8025</v>
      </c>
      <c r="O36" s="150"/>
    </row>
    <row r="37" spans="1:15" ht="16.5" thickBot="1" x14ac:dyDescent="0.3">
      <c r="A37" s="142" t="s">
        <v>55</v>
      </c>
      <c r="B37" s="214"/>
      <c r="C37" s="214"/>
      <c r="D37" s="214">
        <v>176</v>
      </c>
      <c r="E37" s="214"/>
      <c r="F37" s="214">
        <v>317</v>
      </c>
      <c r="G37" s="214"/>
      <c r="H37" s="214">
        <v>93</v>
      </c>
      <c r="I37" s="214"/>
      <c r="J37" s="214">
        <f>'Acumulado 2016'!Z37</f>
        <v>1</v>
      </c>
      <c r="K37" s="214"/>
      <c r="L37" s="214"/>
      <c r="M37" s="214"/>
      <c r="N37" s="150">
        <f t="shared" si="4"/>
        <v>587</v>
      </c>
      <c r="O37" s="150"/>
    </row>
    <row r="38" spans="1:15" ht="16.5" thickBot="1" x14ac:dyDescent="0.3">
      <c r="A38" s="143" t="s">
        <v>44</v>
      </c>
      <c r="B38" s="214"/>
      <c r="C38" s="214"/>
      <c r="D38" s="214">
        <v>424</v>
      </c>
      <c r="E38" s="214"/>
      <c r="F38" s="214">
        <v>2516</v>
      </c>
      <c r="G38" s="214"/>
      <c r="H38" s="214">
        <v>3784</v>
      </c>
      <c r="I38" s="214"/>
      <c r="J38" s="214">
        <f>'Acumulado 2016'!Z38</f>
        <v>6153</v>
      </c>
      <c r="K38" s="214"/>
      <c r="L38" s="214"/>
      <c r="M38" s="214"/>
      <c r="N38" s="150">
        <f t="shared" si="4"/>
        <v>12877</v>
      </c>
      <c r="O38" s="150"/>
    </row>
    <row r="39" spans="1:15" ht="16.5" thickBot="1" x14ac:dyDescent="0.3">
      <c r="A39" s="143" t="s">
        <v>46</v>
      </c>
      <c r="B39" s="214"/>
      <c r="C39" s="214"/>
      <c r="D39" s="214"/>
      <c r="E39" s="214"/>
      <c r="F39" s="214">
        <v>497</v>
      </c>
      <c r="G39" s="214"/>
      <c r="H39" s="214">
        <v>143</v>
      </c>
      <c r="I39" s="214"/>
      <c r="J39" s="214">
        <f>'Acumulado 2016'!Z39</f>
        <v>71</v>
      </c>
      <c r="K39" s="214"/>
      <c r="L39" s="214"/>
      <c r="M39" s="214"/>
      <c r="N39" s="150">
        <f t="shared" si="4"/>
        <v>711</v>
      </c>
      <c r="O39" s="219"/>
    </row>
    <row r="40" spans="1:15" ht="16.5" thickBot="1" x14ac:dyDescent="0.3">
      <c r="A40" s="140" t="s">
        <v>76</v>
      </c>
      <c r="B40" s="218"/>
      <c r="C40" s="215">
        <v>2844</v>
      </c>
      <c r="D40" s="218"/>
      <c r="E40" s="215">
        <v>10260</v>
      </c>
      <c r="F40" s="218"/>
      <c r="G40" s="215">
        <v>11439</v>
      </c>
      <c r="H40" s="218"/>
      <c r="I40" s="215">
        <v>13600</v>
      </c>
      <c r="J40" s="215"/>
      <c r="K40" s="215">
        <f>'Acumulado 2016'!AA40</f>
        <v>16656</v>
      </c>
      <c r="L40" s="215"/>
      <c r="M40" s="215">
        <f>'Acumulado 2017'!AA40</f>
        <v>5767</v>
      </c>
      <c r="N40" s="152"/>
      <c r="O40" s="152">
        <f>SUM(B40:M40)</f>
        <v>60566</v>
      </c>
    </row>
    <row r="41" spans="1:15" ht="16.5" thickBot="1" x14ac:dyDescent="0.3">
      <c r="A41" s="139" t="s">
        <v>56</v>
      </c>
      <c r="B41" s="214">
        <v>2844</v>
      </c>
      <c r="C41" s="214"/>
      <c r="D41" s="214">
        <v>10260</v>
      </c>
      <c r="E41" s="214"/>
      <c r="F41" s="214">
        <v>11439</v>
      </c>
      <c r="G41" s="214"/>
      <c r="H41" s="214">
        <v>13600</v>
      </c>
      <c r="I41" s="214"/>
      <c r="J41" s="214">
        <f>'Acumulado 2016'!Z41</f>
        <v>16656</v>
      </c>
      <c r="K41" s="214"/>
      <c r="L41" s="214"/>
      <c r="M41" s="214"/>
      <c r="N41" s="150">
        <f>SUM(B41:M41)</f>
        <v>54799</v>
      </c>
      <c r="O41" s="150"/>
    </row>
    <row r="42" spans="1:15" ht="16.5" thickBot="1" x14ac:dyDescent="0.3">
      <c r="A42" s="140" t="s">
        <v>69</v>
      </c>
      <c r="B42" s="218"/>
      <c r="C42" s="215">
        <v>515</v>
      </c>
      <c r="D42" s="218"/>
      <c r="E42" s="215">
        <v>783</v>
      </c>
      <c r="F42" s="218"/>
      <c r="G42" s="215">
        <v>666</v>
      </c>
      <c r="H42" s="218"/>
      <c r="I42" s="215">
        <v>949</v>
      </c>
      <c r="J42" s="215"/>
      <c r="K42" s="215">
        <f>'Acumulado 2016'!AA42</f>
        <v>202</v>
      </c>
      <c r="L42" s="215"/>
      <c r="M42" s="212" t="s">
        <v>151</v>
      </c>
      <c r="N42" s="152"/>
      <c r="O42" s="152">
        <f>SUM(B42:M42)</f>
        <v>3115</v>
      </c>
    </row>
    <row r="43" spans="1:15" ht="16.5" thickBot="1" x14ac:dyDescent="0.3">
      <c r="A43" s="139" t="s">
        <v>45</v>
      </c>
      <c r="B43" s="214">
        <v>351</v>
      </c>
      <c r="C43" s="214"/>
      <c r="D43" s="214">
        <v>470</v>
      </c>
      <c r="E43" s="214"/>
      <c r="F43" s="214">
        <v>584</v>
      </c>
      <c r="G43" s="214"/>
      <c r="H43" s="214">
        <v>826</v>
      </c>
      <c r="I43" s="214"/>
      <c r="J43" s="214" t="s">
        <v>151</v>
      </c>
      <c r="K43" s="214"/>
      <c r="L43" s="214" t="s">
        <v>151</v>
      </c>
      <c r="M43" s="214"/>
      <c r="N43" s="150">
        <f t="shared" ref="N43:N44" si="5">SUM(B43:M43)</f>
        <v>2231</v>
      </c>
      <c r="O43" s="150"/>
    </row>
    <row r="44" spans="1:15" ht="16.5" thickBot="1" x14ac:dyDescent="0.3">
      <c r="A44" s="139" t="s">
        <v>5</v>
      </c>
      <c r="B44" s="214">
        <v>164</v>
      </c>
      <c r="C44" s="214"/>
      <c r="D44" s="214">
        <v>313</v>
      </c>
      <c r="E44" s="214"/>
      <c r="F44" s="214">
        <v>82</v>
      </c>
      <c r="G44" s="214"/>
      <c r="H44" s="214">
        <v>123</v>
      </c>
      <c r="I44" s="214"/>
      <c r="J44" s="214" t="s">
        <v>151</v>
      </c>
      <c r="K44" s="214"/>
      <c r="L44" s="214" t="s">
        <v>151</v>
      </c>
      <c r="M44" s="214"/>
      <c r="N44" s="150">
        <f t="shared" si="5"/>
        <v>682</v>
      </c>
      <c r="O44" s="150"/>
    </row>
    <row r="45" spans="1:15" ht="16.5" thickBot="1" x14ac:dyDescent="0.3">
      <c r="A45" s="140" t="s">
        <v>68</v>
      </c>
      <c r="B45" s="218"/>
      <c r="C45" s="215">
        <v>446</v>
      </c>
      <c r="D45" s="218"/>
      <c r="E45" s="215">
        <v>2210</v>
      </c>
      <c r="F45" s="218"/>
      <c r="G45" s="215">
        <v>2699</v>
      </c>
      <c r="H45" s="218"/>
      <c r="I45" s="215">
        <v>3287</v>
      </c>
      <c r="J45" s="215"/>
      <c r="K45" s="215">
        <f>'Acumulado 2016'!AA45</f>
        <v>2712</v>
      </c>
      <c r="L45" s="215"/>
      <c r="M45" s="215">
        <f>'Acumulado 2017'!AA42</f>
        <v>783</v>
      </c>
      <c r="N45" s="152"/>
      <c r="O45" s="152">
        <f>SUM(B45:M45)</f>
        <v>12137</v>
      </c>
    </row>
    <row r="46" spans="1:15" ht="16.5" thickBot="1" x14ac:dyDescent="0.3">
      <c r="A46" s="141" t="s">
        <v>169</v>
      </c>
      <c r="B46" s="214">
        <v>3</v>
      </c>
      <c r="C46" s="216"/>
      <c r="D46" s="214">
        <v>18</v>
      </c>
      <c r="E46" s="216"/>
      <c r="F46" s="214">
        <v>15</v>
      </c>
      <c r="G46" s="216"/>
      <c r="H46" s="214">
        <v>3</v>
      </c>
      <c r="I46" s="216"/>
      <c r="J46" s="214">
        <f>'Acumulado 2016'!Z46</f>
        <v>4</v>
      </c>
      <c r="K46" s="216"/>
      <c r="L46" s="216"/>
      <c r="M46" s="216"/>
      <c r="N46" s="150">
        <f t="shared" ref="N46:N51" si="6">SUM(B46:M46)</f>
        <v>43</v>
      </c>
      <c r="O46" s="150"/>
    </row>
    <row r="47" spans="1:15" ht="16.5" thickBot="1" x14ac:dyDescent="0.3">
      <c r="A47" s="141" t="s">
        <v>99</v>
      </c>
      <c r="B47" s="214">
        <v>0</v>
      </c>
      <c r="C47" s="214"/>
      <c r="D47" s="214">
        <v>0</v>
      </c>
      <c r="E47" s="214"/>
      <c r="F47" s="214">
        <v>0</v>
      </c>
      <c r="G47" s="214"/>
      <c r="H47" s="214">
        <v>0</v>
      </c>
      <c r="I47" s="214"/>
      <c r="J47" s="214">
        <f>'Acumulado 2016'!Z47</f>
        <v>3</v>
      </c>
      <c r="K47" s="214"/>
      <c r="L47" s="214">
        <v>0</v>
      </c>
      <c r="M47" s="214"/>
      <c r="N47" s="150">
        <f t="shared" si="6"/>
        <v>3</v>
      </c>
      <c r="O47" s="150"/>
    </row>
    <row r="48" spans="1:15" ht="16.5" thickBot="1" x14ac:dyDescent="0.3">
      <c r="A48" s="145" t="s">
        <v>20</v>
      </c>
      <c r="B48" s="214">
        <v>243</v>
      </c>
      <c r="C48" s="216"/>
      <c r="D48" s="214">
        <v>652</v>
      </c>
      <c r="E48" s="216"/>
      <c r="F48" s="214">
        <v>663</v>
      </c>
      <c r="G48" s="216"/>
      <c r="H48" s="214">
        <v>1368</v>
      </c>
      <c r="I48" s="216"/>
      <c r="J48" s="214">
        <f>'Acumulado 2016'!Z48</f>
        <v>1341</v>
      </c>
      <c r="K48" s="216"/>
      <c r="L48" s="216"/>
      <c r="M48" s="216"/>
      <c r="N48" s="150">
        <f t="shared" si="6"/>
        <v>4267</v>
      </c>
      <c r="O48" s="150"/>
    </row>
    <row r="49" spans="1:48" ht="16.5" thickBot="1" x14ac:dyDescent="0.3">
      <c r="A49" s="146" t="s">
        <v>49</v>
      </c>
      <c r="B49" s="214">
        <v>52</v>
      </c>
      <c r="C49" s="216"/>
      <c r="D49" s="214">
        <v>900</v>
      </c>
      <c r="E49" s="216"/>
      <c r="F49" s="214">
        <v>1666</v>
      </c>
      <c r="G49" s="216"/>
      <c r="H49" s="214">
        <v>1490</v>
      </c>
      <c r="I49" s="216"/>
      <c r="J49" s="214">
        <f>'Acumulado 2016'!Z49</f>
        <v>984</v>
      </c>
      <c r="K49" s="216"/>
      <c r="L49" s="216"/>
      <c r="M49" s="216"/>
      <c r="N49" s="150">
        <f t="shared" si="6"/>
        <v>5092</v>
      </c>
      <c r="O49" s="150"/>
    </row>
    <row r="50" spans="1:48" ht="16.5" thickBot="1" x14ac:dyDescent="0.3">
      <c r="A50" s="147" t="s">
        <v>45</v>
      </c>
      <c r="B50" s="214">
        <v>148</v>
      </c>
      <c r="C50" s="216"/>
      <c r="D50" s="214">
        <v>531</v>
      </c>
      <c r="E50" s="216"/>
      <c r="F50" s="214">
        <v>267</v>
      </c>
      <c r="G50" s="216"/>
      <c r="H50" s="214">
        <v>328</v>
      </c>
      <c r="I50" s="216"/>
      <c r="J50" s="214">
        <f>'Acumulado 2016'!Z50</f>
        <v>338</v>
      </c>
      <c r="K50" s="216"/>
      <c r="L50" s="216"/>
      <c r="M50" s="216"/>
      <c r="N50" s="150">
        <f t="shared" si="6"/>
        <v>1612</v>
      </c>
      <c r="O50" s="150"/>
    </row>
    <row r="51" spans="1:48" ht="16.5" thickBot="1" x14ac:dyDescent="0.3">
      <c r="A51" s="147" t="s">
        <v>5</v>
      </c>
      <c r="B51" s="214"/>
      <c r="C51" s="216"/>
      <c r="D51" s="214">
        <v>109</v>
      </c>
      <c r="E51" s="216"/>
      <c r="F51" s="214">
        <v>88</v>
      </c>
      <c r="G51" s="216"/>
      <c r="H51" s="214">
        <v>98</v>
      </c>
      <c r="I51" s="216"/>
      <c r="J51" s="214">
        <f>'Acumulado 2016'!Z51</f>
        <v>42</v>
      </c>
      <c r="K51" s="216"/>
      <c r="L51" s="216"/>
      <c r="M51" s="216"/>
      <c r="N51" s="150">
        <f t="shared" si="6"/>
        <v>337</v>
      </c>
      <c r="O51" s="150"/>
    </row>
    <row r="52" spans="1:48" ht="16.5" thickBot="1" x14ac:dyDescent="0.3">
      <c r="A52" s="140" t="s">
        <v>77</v>
      </c>
      <c r="B52" s="218"/>
      <c r="C52" s="215">
        <v>205</v>
      </c>
      <c r="D52" s="218"/>
      <c r="E52" s="215">
        <v>605</v>
      </c>
      <c r="F52" s="218"/>
      <c r="G52" s="215">
        <v>603</v>
      </c>
      <c r="H52" s="218"/>
      <c r="I52" s="215">
        <v>447</v>
      </c>
      <c r="J52" s="215"/>
      <c r="K52" s="215">
        <f>'Acumulado 2016'!AA52</f>
        <v>492</v>
      </c>
      <c r="L52" s="215"/>
      <c r="M52" s="215">
        <f>'Acumulado 2017'!AA49</f>
        <v>140</v>
      </c>
      <c r="N52" s="152"/>
      <c r="O52" s="152">
        <f>SUM(B52:M52)</f>
        <v>2492</v>
      </c>
    </row>
    <row r="53" spans="1:48" ht="16.5" thickBot="1" x14ac:dyDescent="0.3">
      <c r="A53" s="139" t="s">
        <v>50</v>
      </c>
      <c r="B53" s="214">
        <v>81</v>
      </c>
      <c r="C53" s="214"/>
      <c r="D53" s="214">
        <v>346</v>
      </c>
      <c r="E53" s="214"/>
      <c r="F53" s="214">
        <v>388</v>
      </c>
      <c r="G53" s="214"/>
      <c r="H53" s="214">
        <v>141</v>
      </c>
      <c r="I53" s="214"/>
      <c r="J53" s="214">
        <f>'Acumulado 2016'!Z53</f>
        <v>136</v>
      </c>
      <c r="K53" s="214"/>
      <c r="L53" s="214"/>
      <c r="M53" s="214"/>
      <c r="N53" s="150">
        <f t="shared" ref="N53:N56" si="7">SUM(B53:M53)</f>
        <v>1092</v>
      </c>
      <c r="O53" s="150"/>
    </row>
    <row r="54" spans="1:48" ht="16.5" thickBot="1" x14ac:dyDescent="0.3">
      <c r="A54" s="141" t="s">
        <v>57</v>
      </c>
      <c r="B54" s="214">
        <v>1</v>
      </c>
      <c r="C54" s="214"/>
      <c r="D54" s="214">
        <v>13</v>
      </c>
      <c r="E54" s="214"/>
      <c r="F54" s="214">
        <v>25</v>
      </c>
      <c r="G54" s="214"/>
      <c r="H54" s="214">
        <v>16</v>
      </c>
      <c r="I54" s="214"/>
      <c r="J54" s="214">
        <f>'Acumulado 2016'!Z54</f>
        <v>11</v>
      </c>
      <c r="K54" s="214"/>
      <c r="L54" s="214"/>
      <c r="M54" s="214"/>
      <c r="N54" s="150">
        <f t="shared" si="7"/>
        <v>66</v>
      </c>
      <c r="O54" s="150"/>
    </row>
    <row r="55" spans="1:48" ht="16.5" thickBot="1" x14ac:dyDescent="0.3">
      <c r="A55" s="141" t="s">
        <v>51</v>
      </c>
      <c r="B55" s="214">
        <v>10</v>
      </c>
      <c r="C55" s="214"/>
      <c r="D55" s="214">
        <v>126</v>
      </c>
      <c r="E55" s="214"/>
      <c r="F55" s="214">
        <v>109</v>
      </c>
      <c r="G55" s="214"/>
      <c r="H55" s="214">
        <v>56</v>
      </c>
      <c r="I55" s="214"/>
      <c r="J55" s="214">
        <f>'Acumulado 2016'!Z55</f>
        <v>32</v>
      </c>
      <c r="K55" s="214"/>
      <c r="L55" s="214"/>
      <c r="M55" s="214"/>
      <c r="N55" s="150">
        <f t="shared" si="7"/>
        <v>333</v>
      </c>
      <c r="O55" s="150"/>
    </row>
    <row r="56" spans="1:48" ht="16.5" thickBot="1" x14ac:dyDescent="0.3">
      <c r="A56" s="139" t="s">
        <v>45</v>
      </c>
      <c r="B56" s="214">
        <v>113</v>
      </c>
      <c r="C56" s="214"/>
      <c r="D56" s="214">
        <v>120</v>
      </c>
      <c r="E56" s="214"/>
      <c r="F56" s="214">
        <v>81</v>
      </c>
      <c r="G56" s="214"/>
      <c r="H56" s="214">
        <v>234</v>
      </c>
      <c r="I56" s="214"/>
      <c r="J56" s="214">
        <f>'Acumulado 2016'!Z56</f>
        <v>313</v>
      </c>
      <c r="K56" s="214"/>
      <c r="L56" s="214"/>
      <c r="M56" s="214"/>
      <c r="N56" s="150">
        <f t="shared" si="7"/>
        <v>861</v>
      </c>
      <c r="O56" s="150"/>
    </row>
    <row r="57" spans="1:48" ht="16.5" thickBot="1" x14ac:dyDescent="0.3">
      <c r="A57" s="140" t="s">
        <v>84</v>
      </c>
      <c r="B57" s="218"/>
      <c r="C57" s="215">
        <v>0</v>
      </c>
      <c r="D57" s="218"/>
      <c r="E57" s="215">
        <v>0</v>
      </c>
      <c r="F57" s="218"/>
      <c r="G57" s="215">
        <v>187</v>
      </c>
      <c r="H57" s="218"/>
      <c r="I57" s="215">
        <v>1667</v>
      </c>
      <c r="J57" s="215" t="s">
        <v>151</v>
      </c>
      <c r="K57" s="215" t="s">
        <v>151</v>
      </c>
      <c r="L57" s="215"/>
      <c r="M57" s="212" t="s">
        <v>151</v>
      </c>
      <c r="N57" s="152"/>
      <c r="O57" s="152">
        <f>SUM(B57:M57)</f>
        <v>1854</v>
      </c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</row>
    <row r="58" spans="1:48" ht="16.5" thickBot="1" x14ac:dyDescent="0.3">
      <c r="A58" s="143" t="s">
        <v>58</v>
      </c>
      <c r="B58" s="209" t="s">
        <v>151</v>
      </c>
      <c r="C58" s="209"/>
      <c r="D58" s="209" t="s">
        <v>151</v>
      </c>
      <c r="E58" s="214"/>
      <c r="F58" s="214">
        <v>99</v>
      </c>
      <c r="G58" s="214"/>
      <c r="H58" s="214">
        <v>978</v>
      </c>
      <c r="I58" s="214"/>
      <c r="J58" s="209" t="s">
        <v>151</v>
      </c>
      <c r="K58" s="214"/>
      <c r="L58" s="209" t="s">
        <v>151</v>
      </c>
      <c r="M58" s="214"/>
      <c r="N58" s="150">
        <f t="shared" ref="N58:N69" si="8">SUM(B58:M58)</f>
        <v>1077</v>
      </c>
      <c r="O58" s="150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</row>
    <row r="59" spans="1:48" ht="16.5" thickBot="1" x14ac:dyDescent="0.3">
      <c r="A59" s="143" t="s">
        <v>59</v>
      </c>
      <c r="B59" s="209" t="s">
        <v>151</v>
      </c>
      <c r="C59" s="209"/>
      <c r="D59" s="209" t="s">
        <v>151</v>
      </c>
      <c r="E59" s="214"/>
      <c r="F59" s="214" t="s">
        <v>151</v>
      </c>
      <c r="G59" s="214"/>
      <c r="H59" s="214">
        <v>2</v>
      </c>
      <c r="I59" s="214"/>
      <c r="J59" s="209" t="s">
        <v>151</v>
      </c>
      <c r="K59" s="214"/>
      <c r="L59" s="209" t="s">
        <v>151</v>
      </c>
      <c r="M59" s="214"/>
      <c r="N59" s="150">
        <f t="shared" si="8"/>
        <v>2</v>
      </c>
      <c r="O59" s="150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</row>
    <row r="60" spans="1:48" ht="16.5" thickBot="1" x14ac:dyDescent="0.3">
      <c r="A60" s="143" t="s">
        <v>60</v>
      </c>
      <c r="B60" s="209" t="s">
        <v>151</v>
      </c>
      <c r="C60" s="209"/>
      <c r="D60" s="209" t="s">
        <v>151</v>
      </c>
      <c r="E60" s="214"/>
      <c r="F60" s="214">
        <v>1</v>
      </c>
      <c r="G60" s="214"/>
      <c r="H60" s="214">
        <v>2</v>
      </c>
      <c r="I60" s="214"/>
      <c r="J60" s="209" t="s">
        <v>151</v>
      </c>
      <c r="K60" s="214"/>
      <c r="L60" s="209" t="s">
        <v>151</v>
      </c>
      <c r="M60" s="214"/>
      <c r="N60" s="150">
        <f t="shared" si="8"/>
        <v>3</v>
      </c>
      <c r="O60" s="150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</row>
    <row r="61" spans="1:48" ht="16.5" thickBot="1" x14ac:dyDescent="0.3">
      <c r="A61" s="148" t="s">
        <v>72</v>
      </c>
      <c r="B61" s="209" t="s">
        <v>151</v>
      </c>
      <c r="C61" s="209"/>
      <c r="D61" s="209" t="s">
        <v>151</v>
      </c>
      <c r="E61" s="214"/>
      <c r="F61" s="214">
        <v>0</v>
      </c>
      <c r="G61" s="214"/>
      <c r="H61" s="214">
        <v>2</v>
      </c>
      <c r="I61" s="214"/>
      <c r="J61" s="209" t="s">
        <v>151</v>
      </c>
      <c r="K61" s="214"/>
      <c r="L61" s="209" t="s">
        <v>151</v>
      </c>
      <c r="M61" s="214"/>
      <c r="N61" s="150">
        <f t="shared" si="8"/>
        <v>2</v>
      </c>
      <c r="O61" s="150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</row>
    <row r="62" spans="1:48" ht="16.5" thickBot="1" x14ac:dyDescent="0.3">
      <c r="A62" s="143" t="s">
        <v>61</v>
      </c>
      <c r="B62" s="209" t="s">
        <v>151</v>
      </c>
      <c r="C62" s="209"/>
      <c r="D62" s="209" t="s">
        <v>151</v>
      </c>
      <c r="E62" s="214"/>
      <c r="F62" s="214">
        <v>0</v>
      </c>
      <c r="G62" s="214"/>
      <c r="H62" s="214">
        <v>2</v>
      </c>
      <c r="I62" s="214"/>
      <c r="J62" s="209" t="s">
        <v>151</v>
      </c>
      <c r="K62" s="214"/>
      <c r="L62" s="209" t="s">
        <v>151</v>
      </c>
      <c r="M62" s="214"/>
      <c r="N62" s="150">
        <f t="shared" si="8"/>
        <v>2</v>
      </c>
      <c r="O62" s="150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</row>
    <row r="63" spans="1:48" ht="16.5" thickBot="1" x14ac:dyDescent="0.3">
      <c r="A63" s="143" t="s">
        <v>62</v>
      </c>
      <c r="B63" s="209" t="s">
        <v>151</v>
      </c>
      <c r="C63" s="209"/>
      <c r="D63" s="209" t="s">
        <v>151</v>
      </c>
      <c r="E63" s="214"/>
      <c r="F63" s="214">
        <v>0</v>
      </c>
      <c r="G63" s="214"/>
      <c r="H63" s="214">
        <v>6</v>
      </c>
      <c r="I63" s="214"/>
      <c r="J63" s="209" t="s">
        <v>151</v>
      </c>
      <c r="K63" s="214"/>
      <c r="L63" s="209" t="s">
        <v>151</v>
      </c>
      <c r="M63" s="214"/>
      <c r="N63" s="150">
        <f t="shared" si="8"/>
        <v>6</v>
      </c>
      <c r="O63" s="150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</row>
    <row r="64" spans="1:48" ht="16.5" thickBot="1" x14ac:dyDescent="0.3">
      <c r="A64" s="143" t="s">
        <v>63</v>
      </c>
      <c r="B64" s="209" t="s">
        <v>151</v>
      </c>
      <c r="C64" s="209"/>
      <c r="D64" s="209" t="s">
        <v>151</v>
      </c>
      <c r="E64" s="214"/>
      <c r="F64" s="214">
        <v>1</v>
      </c>
      <c r="G64" s="214"/>
      <c r="H64" s="214">
        <v>17</v>
      </c>
      <c r="I64" s="214"/>
      <c r="J64" s="209" t="s">
        <v>151</v>
      </c>
      <c r="K64" s="214"/>
      <c r="L64" s="209" t="s">
        <v>151</v>
      </c>
      <c r="M64" s="214"/>
      <c r="N64" s="150">
        <f t="shared" si="8"/>
        <v>18</v>
      </c>
      <c r="O64" s="150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</row>
    <row r="65" spans="1:49" ht="16.5" thickBot="1" x14ac:dyDescent="0.3">
      <c r="A65" s="143" t="s">
        <v>64</v>
      </c>
      <c r="B65" s="209" t="s">
        <v>151</v>
      </c>
      <c r="C65" s="209"/>
      <c r="D65" s="209" t="s">
        <v>151</v>
      </c>
      <c r="E65" s="214"/>
      <c r="F65" s="214">
        <v>0</v>
      </c>
      <c r="G65" s="214"/>
      <c r="H65" s="214">
        <v>5</v>
      </c>
      <c r="I65" s="214"/>
      <c r="J65" s="209" t="s">
        <v>151</v>
      </c>
      <c r="K65" s="214"/>
      <c r="L65" s="209" t="s">
        <v>151</v>
      </c>
      <c r="M65" s="214"/>
      <c r="N65" s="150">
        <f t="shared" si="8"/>
        <v>5</v>
      </c>
      <c r="O65" s="150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</row>
    <row r="66" spans="1:49" ht="16.5" thickBot="1" x14ac:dyDescent="0.3">
      <c r="A66" s="143" t="s">
        <v>65</v>
      </c>
      <c r="B66" s="209" t="s">
        <v>151</v>
      </c>
      <c r="C66" s="209"/>
      <c r="D66" s="209" t="s">
        <v>151</v>
      </c>
      <c r="E66" s="214"/>
      <c r="F66" s="214">
        <v>4</v>
      </c>
      <c r="G66" s="214"/>
      <c r="H66" s="214">
        <v>74</v>
      </c>
      <c r="I66" s="214"/>
      <c r="J66" s="209" t="s">
        <v>151</v>
      </c>
      <c r="K66" s="214"/>
      <c r="L66" s="209" t="s">
        <v>151</v>
      </c>
      <c r="M66" s="214"/>
      <c r="N66" s="150">
        <f t="shared" si="8"/>
        <v>78</v>
      </c>
      <c r="O66" s="150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</row>
    <row r="67" spans="1:49" ht="16.5" thickBot="1" x14ac:dyDescent="0.3">
      <c r="A67" s="143" t="s">
        <v>66</v>
      </c>
      <c r="B67" s="209" t="s">
        <v>151</v>
      </c>
      <c r="C67" s="209"/>
      <c r="D67" s="209" t="s">
        <v>151</v>
      </c>
      <c r="E67" s="214"/>
      <c r="F67" s="214">
        <v>0</v>
      </c>
      <c r="G67" s="214"/>
      <c r="H67" s="214">
        <v>0</v>
      </c>
      <c r="I67" s="214"/>
      <c r="J67" s="209" t="s">
        <v>151</v>
      </c>
      <c r="K67" s="214"/>
      <c r="L67" s="209" t="s">
        <v>151</v>
      </c>
      <c r="M67" s="214"/>
      <c r="N67" s="150">
        <f t="shared" si="8"/>
        <v>0</v>
      </c>
      <c r="O67" s="150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</row>
    <row r="68" spans="1:49" ht="16.5" thickBot="1" x14ac:dyDescent="0.3">
      <c r="A68" s="143" t="s">
        <v>67</v>
      </c>
      <c r="B68" s="209" t="s">
        <v>151</v>
      </c>
      <c r="C68" s="209"/>
      <c r="D68" s="209" t="s">
        <v>151</v>
      </c>
      <c r="E68" s="214"/>
      <c r="F68" s="214">
        <v>3</v>
      </c>
      <c r="G68" s="214"/>
      <c r="H68" s="214">
        <v>4</v>
      </c>
      <c r="I68" s="214"/>
      <c r="J68" s="209" t="s">
        <v>151</v>
      </c>
      <c r="K68" s="214"/>
      <c r="L68" s="209" t="s">
        <v>151</v>
      </c>
      <c r="M68" s="214"/>
      <c r="N68" s="150">
        <f t="shared" si="8"/>
        <v>7</v>
      </c>
      <c r="O68" s="150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</row>
    <row r="69" spans="1:49" ht="16.5" thickBot="1" x14ac:dyDescent="0.3">
      <c r="A69" s="149" t="s">
        <v>45</v>
      </c>
      <c r="B69" s="209" t="s">
        <v>151</v>
      </c>
      <c r="C69" s="209"/>
      <c r="D69" s="209" t="s">
        <v>151</v>
      </c>
      <c r="E69" s="214"/>
      <c r="F69" s="214">
        <v>79</v>
      </c>
      <c r="G69" s="214"/>
      <c r="H69" s="214">
        <v>575</v>
      </c>
      <c r="I69" s="214"/>
      <c r="J69" s="209" t="s">
        <v>151</v>
      </c>
      <c r="K69" s="214"/>
      <c r="L69" s="209" t="s">
        <v>151</v>
      </c>
      <c r="M69" s="214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 x14ac:dyDescent="0.3">
      <c r="A70" s="140" t="s">
        <v>127</v>
      </c>
      <c r="B70" s="213"/>
      <c r="C70" s="212">
        <v>1464</v>
      </c>
      <c r="D70" s="213"/>
      <c r="E70" s="215">
        <v>2927</v>
      </c>
      <c r="F70" s="218"/>
      <c r="G70" s="215">
        <v>1699</v>
      </c>
      <c r="H70" s="218"/>
      <c r="I70" s="215">
        <v>0</v>
      </c>
      <c r="J70" s="215"/>
      <c r="K70" s="215" t="s">
        <v>151</v>
      </c>
      <c r="L70" s="215"/>
      <c r="M70" s="215" t="s">
        <v>151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 x14ac:dyDescent="0.3">
      <c r="A71" s="149" t="s">
        <v>128</v>
      </c>
      <c r="B71" s="220">
        <v>332</v>
      </c>
      <c r="C71" s="214"/>
      <c r="D71" s="214">
        <v>526</v>
      </c>
      <c r="E71" s="214"/>
      <c r="F71" s="214">
        <v>184</v>
      </c>
      <c r="G71" s="214"/>
      <c r="H71" s="209" t="s">
        <v>151</v>
      </c>
      <c r="I71" s="214"/>
      <c r="J71" s="209" t="s">
        <v>151</v>
      </c>
      <c r="K71" s="214"/>
      <c r="L71" s="209" t="s">
        <v>151</v>
      </c>
      <c r="M71" s="214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 x14ac:dyDescent="0.3">
      <c r="A72" s="149" t="s">
        <v>130</v>
      </c>
      <c r="B72" s="220">
        <v>549</v>
      </c>
      <c r="C72" s="214"/>
      <c r="D72" s="214">
        <v>1394</v>
      </c>
      <c r="E72" s="214"/>
      <c r="F72" s="214">
        <v>968</v>
      </c>
      <c r="G72" s="214"/>
      <c r="H72" s="209" t="s">
        <v>151</v>
      </c>
      <c r="I72" s="214"/>
      <c r="J72" s="209" t="s">
        <v>151</v>
      </c>
      <c r="K72" s="214"/>
      <c r="L72" s="209" t="s">
        <v>151</v>
      </c>
      <c r="M72" s="214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 x14ac:dyDescent="0.3">
      <c r="A73" s="149" t="s">
        <v>45</v>
      </c>
      <c r="B73" s="220">
        <v>209</v>
      </c>
      <c r="C73" s="214"/>
      <c r="D73" s="214">
        <v>284</v>
      </c>
      <c r="E73" s="214"/>
      <c r="F73" s="214">
        <v>129</v>
      </c>
      <c r="G73" s="214"/>
      <c r="H73" s="209" t="s">
        <v>151</v>
      </c>
      <c r="I73" s="214"/>
      <c r="J73" s="209" t="s">
        <v>151</v>
      </c>
      <c r="K73" s="214"/>
      <c r="L73" s="209" t="s">
        <v>151</v>
      </c>
      <c r="M73" s="214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 x14ac:dyDescent="0.3">
      <c r="A74" s="149" t="s">
        <v>25</v>
      </c>
      <c r="B74" s="220">
        <v>374</v>
      </c>
      <c r="C74" s="214"/>
      <c r="D74" s="214">
        <v>723</v>
      </c>
      <c r="E74" s="214"/>
      <c r="F74" s="214">
        <v>418</v>
      </c>
      <c r="G74" s="214"/>
      <c r="H74" s="209" t="s">
        <v>151</v>
      </c>
      <c r="I74" s="214"/>
      <c r="J74" s="209" t="s">
        <v>151</v>
      </c>
      <c r="K74" s="214"/>
      <c r="L74" s="209" t="s">
        <v>151</v>
      </c>
      <c r="M74" s="214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 x14ac:dyDescent="0.3">
      <c r="A75" s="140" t="s">
        <v>75</v>
      </c>
      <c r="B75" s="218"/>
      <c r="C75" s="215">
        <v>196</v>
      </c>
      <c r="D75" s="218"/>
      <c r="E75" s="215">
        <v>279</v>
      </c>
      <c r="F75" s="218"/>
      <c r="G75" s="215">
        <v>0</v>
      </c>
      <c r="H75" s="218"/>
      <c r="I75" s="215">
        <v>0</v>
      </c>
      <c r="J75" s="215" t="s">
        <v>151</v>
      </c>
      <c r="K75" s="215" t="s">
        <v>151</v>
      </c>
      <c r="L75" s="215"/>
      <c r="M75" s="215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 x14ac:dyDescent="0.3">
      <c r="A76" s="141" t="s">
        <v>85</v>
      </c>
      <c r="B76" s="214">
        <v>196</v>
      </c>
      <c r="C76" s="214"/>
      <c r="D76" s="214">
        <v>279</v>
      </c>
      <c r="E76" s="214"/>
      <c r="F76" s="214"/>
      <c r="G76" s="214"/>
      <c r="H76" s="214"/>
      <c r="I76" s="214"/>
      <c r="J76" s="214" t="s">
        <v>151</v>
      </c>
      <c r="K76" s="214"/>
      <c r="L76" s="214"/>
      <c r="M76" s="214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 x14ac:dyDescent="0.3">
      <c r="A77" s="135" t="s">
        <v>100</v>
      </c>
      <c r="B77" s="218"/>
      <c r="C77" s="215" t="s">
        <v>151</v>
      </c>
      <c r="D77" s="218"/>
      <c r="E77" s="215" t="s">
        <v>151</v>
      </c>
      <c r="F77" s="218"/>
      <c r="G77" s="215" t="s">
        <v>151</v>
      </c>
      <c r="H77" s="218"/>
      <c r="I77" s="215" t="s">
        <v>151</v>
      </c>
      <c r="J77" s="215"/>
      <c r="K77" s="215">
        <f>'Acumulado 2016'!AA57</f>
        <v>414</v>
      </c>
      <c r="L77" s="215"/>
      <c r="M77" s="215"/>
      <c r="N77" s="152"/>
      <c r="O77" s="152">
        <f>SUM(B77:M77)</f>
        <v>414</v>
      </c>
    </row>
    <row r="78" spans="1:49" ht="16.5" thickBot="1" x14ac:dyDescent="0.3">
      <c r="A78" s="117" t="s">
        <v>92</v>
      </c>
      <c r="B78" s="214" t="s">
        <v>151</v>
      </c>
      <c r="C78" s="214"/>
      <c r="D78" s="214" t="s">
        <v>151</v>
      </c>
      <c r="E78" s="214"/>
      <c r="F78" s="214" t="s">
        <v>151</v>
      </c>
      <c r="G78" s="214"/>
      <c r="H78" s="214" t="s">
        <v>151</v>
      </c>
      <c r="I78" s="214"/>
      <c r="J78" s="214">
        <f>'Acumulado 2016'!Z58</f>
        <v>81</v>
      </c>
      <c r="K78" s="214"/>
      <c r="L78" s="214"/>
      <c r="M78" s="214"/>
      <c r="N78" s="150">
        <f t="shared" ref="N78:N86" si="10">SUM(B78:M78)</f>
        <v>81</v>
      </c>
      <c r="O78" s="150"/>
    </row>
    <row r="79" spans="1:49" ht="16.5" thickBot="1" x14ac:dyDescent="0.3">
      <c r="A79" s="117" t="s">
        <v>172</v>
      </c>
      <c r="B79" s="214" t="s">
        <v>151</v>
      </c>
      <c r="C79" s="214"/>
      <c r="D79" s="214" t="s">
        <v>151</v>
      </c>
      <c r="E79" s="214"/>
      <c r="F79" s="214" t="s">
        <v>151</v>
      </c>
      <c r="G79" s="214"/>
      <c r="H79" s="214" t="s">
        <v>151</v>
      </c>
      <c r="I79" s="214"/>
      <c r="J79" s="214">
        <f>'Acumulado 2016'!Z59</f>
        <v>0</v>
      </c>
      <c r="K79" s="214"/>
      <c r="L79" s="214"/>
      <c r="M79" s="214"/>
      <c r="N79" s="150">
        <f t="shared" si="10"/>
        <v>0</v>
      </c>
      <c r="O79" s="150"/>
    </row>
    <row r="80" spans="1:49" ht="16.5" thickBot="1" x14ac:dyDescent="0.3">
      <c r="A80" s="229" t="s">
        <v>171</v>
      </c>
      <c r="B80" s="214" t="s">
        <v>151</v>
      </c>
      <c r="C80" s="214"/>
      <c r="D80" s="214" t="s">
        <v>151</v>
      </c>
      <c r="E80" s="214"/>
      <c r="F80" s="214" t="s">
        <v>151</v>
      </c>
      <c r="G80" s="214"/>
      <c r="H80" s="214" t="s">
        <v>151</v>
      </c>
      <c r="I80" s="214"/>
      <c r="J80" s="214">
        <f>'Acumulado 2016'!Z60</f>
        <v>13</v>
      </c>
      <c r="K80" s="214"/>
      <c r="L80" s="214"/>
      <c r="M80" s="214"/>
      <c r="N80" s="150">
        <f t="shared" si="10"/>
        <v>13</v>
      </c>
      <c r="O80" s="150"/>
    </row>
    <row r="81" spans="1:53" ht="16.5" thickBot="1" x14ac:dyDescent="0.3">
      <c r="A81" s="229" t="s">
        <v>94</v>
      </c>
      <c r="B81" s="214" t="s">
        <v>151</v>
      </c>
      <c r="C81" s="214"/>
      <c r="D81" s="214" t="s">
        <v>151</v>
      </c>
      <c r="E81" s="214"/>
      <c r="F81" s="214" t="s">
        <v>151</v>
      </c>
      <c r="G81" s="214"/>
      <c r="H81" s="214" t="s">
        <v>151</v>
      </c>
      <c r="I81" s="214"/>
      <c r="J81" s="214">
        <f>'Acumulado 2016'!Z61</f>
        <v>4</v>
      </c>
      <c r="K81" s="214"/>
      <c r="L81" s="214"/>
      <c r="M81" s="214"/>
      <c r="N81" s="150">
        <f t="shared" si="10"/>
        <v>4</v>
      </c>
      <c r="O81" s="150"/>
      <c r="P81" s="108"/>
      <c r="Q81" s="108"/>
    </row>
    <row r="82" spans="1:53" ht="16.5" thickBot="1" x14ac:dyDescent="0.3">
      <c r="A82" s="117" t="s">
        <v>173</v>
      </c>
      <c r="B82" s="214" t="s">
        <v>151</v>
      </c>
      <c r="C82" s="214"/>
      <c r="D82" s="214" t="s">
        <v>151</v>
      </c>
      <c r="E82" s="214"/>
      <c r="F82" s="214" t="s">
        <v>151</v>
      </c>
      <c r="G82" s="214"/>
      <c r="H82" s="214" t="s">
        <v>151</v>
      </c>
      <c r="I82" s="214"/>
      <c r="J82" s="214">
        <f>'Acumulado 2016'!Z62</f>
        <v>7</v>
      </c>
      <c r="K82" s="214"/>
      <c r="L82" s="214"/>
      <c r="M82" s="214"/>
      <c r="N82" s="150">
        <f t="shared" si="10"/>
        <v>7</v>
      </c>
      <c r="O82" s="150"/>
      <c r="P82" s="108"/>
      <c r="Q82" s="108"/>
    </row>
    <row r="83" spans="1:53" ht="16.5" thickBot="1" x14ac:dyDescent="0.3">
      <c r="A83" s="117" t="s">
        <v>182</v>
      </c>
      <c r="B83" s="214" t="s">
        <v>151</v>
      </c>
      <c r="C83" s="214"/>
      <c r="D83" s="214" t="s">
        <v>151</v>
      </c>
      <c r="E83" s="214"/>
      <c r="F83" s="214" t="s">
        <v>151</v>
      </c>
      <c r="G83" s="214"/>
      <c r="H83" s="214" t="s">
        <v>151</v>
      </c>
      <c r="I83" s="214"/>
      <c r="J83" s="214" t="s">
        <v>151</v>
      </c>
      <c r="K83" s="214"/>
      <c r="L83" s="214"/>
      <c r="M83" s="214"/>
      <c r="N83" s="150">
        <f t="shared" ref="N83" si="11">SUM(B83:M83)</f>
        <v>0</v>
      </c>
      <c r="O83" s="150"/>
      <c r="P83" s="108"/>
      <c r="Q83" s="108"/>
    </row>
    <row r="84" spans="1:53" ht="16.5" thickBot="1" x14ac:dyDescent="0.3">
      <c r="A84" s="117" t="s">
        <v>174</v>
      </c>
      <c r="B84" s="214" t="s">
        <v>151</v>
      </c>
      <c r="C84" s="214"/>
      <c r="D84" s="214" t="s">
        <v>151</v>
      </c>
      <c r="E84" s="214"/>
      <c r="F84" s="214" t="s">
        <v>151</v>
      </c>
      <c r="G84" s="214"/>
      <c r="H84" s="214" t="s">
        <v>151</v>
      </c>
      <c r="I84" s="214"/>
      <c r="J84" s="214">
        <f>'Acumulado 2016'!Z63</f>
        <v>78</v>
      </c>
      <c r="K84" s="214"/>
      <c r="L84" s="214"/>
      <c r="M84" s="214"/>
      <c r="N84" s="150">
        <f t="shared" si="10"/>
        <v>78</v>
      </c>
      <c r="O84" s="150"/>
      <c r="P84" s="108"/>
      <c r="Q84" s="108"/>
    </row>
    <row r="85" spans="1:53" ht="16.5" thickBot="1" x14ac:dyDescent="0.3">
      <c r="A85" s="117" t="s">
        <v>97</v>
      </c>
      <c r="B85" s="214" t="s">
        <v>151</v>
      </c>
      <c r="C85" s="214"/>
      <c r="D85" s="214" t="s">
        <v>151</v>
      </c>
      <c r="E85" s="214"/>
      <c r="F85" s="214" t="s">
        <v>151</v>
      </c>
      <c r="G85" s="214"/>
      <c r="H85" s="214" t="s">
        <v>151</v>
      </c>
      <c r="I85" s="214"/>
      <c r="J85" s="214">
        <f>'Acumulado 2016'!Z64</f>
        <v>208</v>
      </c>
      <c r="K85" s="214"/>
      <c r="L85" s="214"/>
      <c r="M85" s="214"/>
      <c r="N85" s="150">
        <f t="shared" si="10"/>
        <v>208</v>
      </c>
      <c r="O85" s="150"/>
      <c r="P85" s="108"/>
      <c r="Q85" s="108"/>
    </row>
    <row r="86" spans="1:53" ht="16.5" thickBot="1" x14ac:dyDescent="0.3">
      <c r="A86" s="117" t="s">
        <v>98</v>
      </c>
      <c r="B86" s="214" t="s">
        <v>151</v>
      </c>
      <c r="C86" s="214"/>
      <c r="D86" s="214" t="s">
        <v>151</v>
      </c>
      <c r="E86" s="214"/>
      <c r="F86" s="214" t="s">
        <v>151</v>
      </c>
      <c r="G86" s="214"/>
      <c r="H86" s="214" t="s">
        <v>151</v>
      </c>
      <c r="I86" s="214"/>
      <c r="J86" s="214">
        <f>'Acumulado 2016'!Z65</f>
        <v>30</v>
      </c>
      <c r="K86" s="214"/>
      <c r="L86" s="214"/>
      <c r="M86" s="214"/>
      <c r="N86" s="150">
        <f t="shared" si="10"/>
        <v>30</v>
      </c>
      <c r="O86" s="150"/>
    </row>
    <row r="87" spans="1:53" s="108" customFormat="1" ht="16.5" thickBot="1" x14ac:dyDescent="0.3">
      <c r="A87" s="169" t="s">
        <v>73</v>
      </c>
      <c r="B87" s="170"/>
      <c r="C87" s="171">
        <f>SUM(C3:C86)</f>
        <v>55123</v>
      </c>
      <c r="D87" s="170"/>
      <c r="E87" s="171">
        <f>SUM(E3:E86)</f>
        <v>125383</v>
      </c>
      <c r="F87" s="172"/>
      <c r="G87" s="172">
        <f>SUM(G3:G86)</f>
        <v>162581</v>
      </c>
      <c r="H87" s="172"/>
      <c r="I87" s="172">
        <f>SUM(I3:I86)</f>
        <v>182826</v>
      </c>
      <c r="J87" s="96"/>
      <c r="K87" s="96">
        <f>SUM(K3:K86)</f>
        <v>194701</v>
      </c>
      <c r="L87" s="96"/>
      <c r="M87" s="96">
        <f>SUM(M3:M86)</f>
        <v>62799</v>
      </c>
      <c r="N87" s="96"/>
      <c r="O87" s="96">
        <f>SUM(O3:O86)</f>
        <v>783413</v>
      </c>
      <c r="AX87" s="78"/>
      <c r="AY87" s="78"/>
      <c r="AZ87" s="78"/>
      <c r="BA87" s="78"/>
    </row>
    <row r="88" spans="1:53" s="108" customFormat="1" ht="16.5" thickBot="1" x14ac:dyDescent="0.3">
      <c r="A88" s="173" t="s">
        <v>74</v>
      </c>
      <c r="B88" s="174">
        <f>SUM(B4:B86)</f>
        <v>61962</v>
      </c>
      <c r="C88" s="175"/>
      <c r="D88" s="174">
        <f>SUM(D4:D86)</f>
        <v>133539</v>
      </c>
      <c r="E88" s="175"/>
      <c r="F88" s="176">
        <f>SUM(F4:F86)</f>
        <v>171520</v>
      </c>
      <c r="G88" s="176"/>
      <c r="H88" s="176">
        <f>SUM(H4:H86)</f>
        <v>188747</v>
      </c>
      <c r="I88" s="176"/>
      <c r="J88" s="124">
        <f>SUM(J4:J86)</f>
        <v>195362</v>
      </c>
      <c r="K88" s="175"/>
      <c r="L88" s="124">
        <f>SUM(L4:L86)</f>
        <v>0</v>
      </c>
      <c r="M88" s="175"/>
      <c r="N88" s="175">
        <f>SUM(N4:N86)</f>
        <v>751130</v>
      </c>
      <c r="O88" s="175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0" t="s">
        <v>36</v>
      </c>
      <c r="F8" s="250"/>
      <c r="I8" s="250" t="s">
        <v>37</v>
      </c>
      <c r="J8" s="250"/>
      <c r="M8" s="250" t="s">
        <v>39</v>
      </c>
      <c r="N8" s="250"/>
      <c r="P8" s="250" t="s">
        <v>91</v>
      </c>
      <c r="Q8" s="250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3913</v>
      </c>
      <c r="P10" s="21" t="s">
        <v>86</v>
      </c>
      <c r="Q10" s="21">
        <v>271853</v>
      </c>
    </row>
    <row r="11" spans="3:17" x14ac:dyDescent="0.25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2</v>
      </c>
      <c r="N11" s="21">
        <v>2947</v>
      </c>
      <c r="P11" s="21" t="s">
        <v>71</v>
      </c>
      <c r="Q11" s="21">
        <v>114677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9</v>
      </c>
      <c r="N12" s="21">
        <v>2584</v>
      </c>
      <c r="P12" s="21" t="s">
        <v>80</v>
      </c>
      <c r="Q12" s="21">
        <v>110234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1302</v>
      </c>
      <c r="P13" s="21" t="s">
        <v>76</v>
      </c>
      <c r="Q13" s="21">
        <v>54799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10</v>
      </c>
      <c r="N14" s="21">
        <v>1057</v>
      </c>
      <c r="P14" s="21" t="s">
        <v>70</v>
      </c>
      <c r="Q14" s="21">
        <v>52384</v>
      </c>
    </row>
    <row r="15" spans="3:17" x14ac:dyDescent="0.25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17</v>
      </c>
      <c r="N15" s="21">
        <v>958</v>
      </c>
      <c r="P15" s="21" t="s">
        <v>81</v>
      </c>
      <c r="Q15" s="21">
        <v>48958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1">
        <v>521</v>
      </c>
      <c r="P16" s="21" t="s">
        <v>82</v>
      </c>
      <c r="Q16" s="21">
        <v>32452</v>
      </c>
    </row>
    <row r="17" spans="3:17" x14ac:dyDescent="0.25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22</v>
      </c>
      <c r="N17" s="21">
        <v>163</v>
      </c>
      <c r="P17" s="21" t="s">
        <v>68</v>
      </c>
      <c r="Q17" s="21">
        <v>11354</v>
      </c>
    </row>
    <row r="18" spans="3:17" x14ac:dyDescent="0.25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8</v>
      </c>
      <c r="N18" s="21">
        <v>153</v>
      </c>
      <c r="P18" s="21" t="s">
        <v>83</v>
      </c>
      <c r="Q18" s="21">
        <v>9603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100</v>
      </c>
      <c r="N19" s="21">
        <v>41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32</v>
      </c>
      <c r="P20" s="21" t="s">
        <v>69</v>
      </c>
      <c r="Q20" s="21">
        <v>3115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2352</v>
      </c>
    </row>
    <row r="22" spans="3:17" x14ac:dyDescent="0.25">
      <c r="P22" s="21" t="s">
        <v>84</v>
      </c>
      <c r="Q22" s="21">
        <v>1854</v>
      </c>
    </row>
    <row r="23" spans="3:17" x14ac:dyDescent="0.25">
      <c r="P23" s="21" t="s">
        <v>7</v>
      </c>
      <c r="Q23" s="21">
        <v>475</v>
      </c>
    </row>
    <row r="24" spans="3:17" x14ac:dyDescent="0.25">
      <c r="P24" s="227" t="s">
        <v>100</v>
      </c>
      <c r="Q24" s="21">
        <v>414</v>
      </c>
    </row>
    <row r="25" spans="3:17" x14ac:dyDescent="0.25">
      <c r="K25" s="164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2017-05-04T14:24:06Z</dcterms:modified>
</cp:coreProperties>
</file>