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showPivotChartFilter="1" defaultThemeVersion="124226"/>
  <bookViews>
    <workbookView xWindow="0" yWindow="0" windowWidth="15480" windowHeight="10380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24519"/>
  <fileRecoveryPr repairLoad="1"/>
</workbook>
</file>

<file path=xl/calcChain.xml><?xml version="1.0" encoding="utf-8"?>
<calcChain xmlns="http://schemas.openxmlformats.org/spreadsheetml/2006/main">
  <c r="K56" i="22"/>
  <c r="K51"/>
  <c r="K44"/>
  <c r="K39"/>
  <c r="K31"/>
  <c r="K28"/>
  <c r="K22"/>
  <c r="K17"/>
  <c r="K12"/>
  <c r="K8"/>
  <c r="K3"/>
  <c r="E31" i="15"/>
  <c r="K65" i="22" l="1"/>
  <c r="I56"/>
  <c r="I51"/>
  <c r="I44"/>
  <c r="I39"/>
  <c r="I31"/>
  <c r="I28"/>
  <c r="I22"/>
  <c r="I17"/>
  <c r="I12"/>
  <c r="I8"/>
  <c r="I3"/>
  <c r="AU38" i="15" l="1"/>
  <c r="L46" l="1"/>
  <c r="AA17" i="21" l="1"/>
  <c r="D10"/>
  <c r="F17" s="1"/>
  <c r="E19" s="1"/>
  <c r="D11"/>
  <c r="C11"/>
  <c r="C10"/>
  <c r="C72" i="22"/>
  <c r="X66"/>
  <c r="V66"/>
  <c r="T66"/>
  <c r="R66"/>
  <c r="J71" s="1"/>
  <c r="K11" i="21" s="1"/>
  <c r="T18" s="1"/>
  <c r="P66" i="22"/>
  <c r="I71" s="1"/>
  <c r="J11" i="21" s="1"/>
  <c r="R18" s="1"/>
  <c r="N66" i="22"/>
  <c r="L66"/>
  <c r="G71" s="1"/>
  <c r="H11" i="21" s="1"/>
  <c r="N18" s="1"/>
  <c r="J66" i="22"/>
  <c r="F71" s="1"/>
  <c r="G11" i="21" s="1"/>
  <c r="L18" s="1"/>
  <c r="H66" i="22"/>
  <c r="E71" s="1"/>
  <c r="F11" i="21" s="1"/>
  <c r="J18" s="1"/>
  <c r="F66" i="22"/>
  <c r="D71" s="1"/>
  <c r="E11" i="21" s="1"/>
  <c r="H18" s="1"/>
  <c r="G20" s="1"/>
  <c r="M65" i="22"/>
  <c r="E65"/>
  <c r="D66"/>
  <c r="C71" s="1"/>
  <c r="AO74"/>
  <c r="AO76"/>
  <c r="C65"/>
  <c r="B66"/>
  <c r="B71" s="1"/>
  <c r="Z58"/>
  <c r="Z59"/>
  <c r="Z60"/>
  <c r="Z61"/>
  <c r="Z62"/>
  <c r="Z63"/>
  <c r="Z64"/>
  <c r="Z57"/>
  <c r="Y56"/>
  <c r="W56"/>
  <c r="U56"/>
  <c r="S56"/>
  <c r="Q56"/>
  <c r="O56"/>
  <c r="M56"/>
  <c r="G56"/>
  <c r="AL86"/>
  <c r="AJ86"/>
  <c r="AH86"/>
  <c r="AF86"/>
  <c r="AD86"/>
  <c r="AK85"/>
  <c r="AI85"/>
  <c r="AG85"/>
  <c r="AE85"/>
  <c r="AN75"/>
  <c r="BV15"/>
  <c r="AN73"/>
  <c r="AN72"/>
  <c r="AN71"/>
  <c r="AN70"/>
  <c r="AO69"/>
  <c r="BV10" s="1"/>
  <c r="AN68"/>
  <c r="AN67"/>
  <c r="AN66"/>
  <c r="AN65"/>
  <c r="AN64"/>
  <c r="AN63"/>
  <c r="AN62"/>
  <c r="AN61"/>
  <c r="AN60"/>
  <c r="AN59"/>
  <c r="AN58"/>
  <c r="AN57"/>
  <c r="M71"/>
  <c r="N11" i="21" s="1"/>
  <c r="L71" i="22"/>
  <c r="M11" i="21" s="1"/>
  <c r="X18" s="1"/>
  <c r="K71" i="22"/>
  <c r="L11" i="21" s="1"/>
  <c r="V18" s="1"/>
  <c r="H71" i="22"/>
  <c r="I11" i="21" s="1"/>
  <c r="P18" s="1"/>
  <c r="AM56" i="22"/>
  <c r="AO56" s="1"/>
  <c r="BV16" s="1"/>
  <c r="AN55"/>
  <c r="Z55"/>
  <c r="AN54"/>
  <c r="Z54"/>
  <c r="AN53"/>
  <c r="Z53"/>
  <c r="AN52"/>
  <c r="Z52"/>
  <c r="AM51"/>
  <c r="AO51" s="1"/>
  <c r="BV14" s="1"/>
  <c r="Y51"/>
  <c r="W51"/>
  <c r="U51"/>
  <c r="S51"/>
  <c r="Q51"/>
  <c r="O51"/>
  <c r="M51"/>
  <c r="G51"/>
  <c r="AN50"/>
  <c r="Z50"/>
  <c r="AN49"/>
  <c r="Z49"/>
  <c r="AN48"/>
  <c r="Z48"/>
  <c r="AN47"/>
  <c r="Z47"/>
  <c r="AN46"/>
  <c r="Z46"/>
  <c r="AN45"/>
  <c r="Z45"/>
  <c r="AM44"/>
  <c r="AO44" s="1"/>
  <c r="BV12" s="1"/>
  <c r="Y44"/>
  <c r="W44"/>
  <c r="U44"/>
  <c r="S44"/>
  <c r="Q44"/>
  <c r="O44"/>
  <c r="M44"/>
  <c r="G44"/>
  <c r="AN43"/>
  <c r="Z43"/>
  <c r="AN42"/>
  <c r="Z42"/>
  <c r="AM41"/>
  <c r="AO41" s="1"/>
  <c r="BV13" s="1"/>
  <c r="Y41"/>
  <c r="Y65" s="1"/>
  <c r="W41"/>
  <c r="W65" s="1"/>
  <c r="U41"/>
  <c r="U65" s="1"/>
  <c r="S41"/>
  <c r="S65" s="1"/>
  <c r="Q41"/>
  <c r="Q65" s="1"/>
  <c r="O41"/>
  <c r="O65" s="1"/>
  <c r="M41"/>
  <c r="K41"/>
  <c r="I41"/>
  <c r="G41"/>
  <c r="AN40"/>
  <c r="Z40"/>
  <c r="AM39"/>
  <c r="AO39" s="1"/>
  <c r="BV6" s="1"/>
  <c r="Y39"/>
  <c r="W39"/>
  <c r="U39"/>
  <c r="S39"/>
  <c r="Q39"/>
  <c r="O39"/>
  <c r="M39"/>
  <c r="G39"/>
  <c r="AN38"/>
  <c r="Z38"/>
  <c r="AN37"/>
  <c r="Z37"/>
  <c r="AN36"/>
  <c r="Z36"/>
  <c r="AN35"/>
  <c r="Z35"/>
  <c r="AN34"/>
  <c r="Z34"/>
  <c r="AN33"/>
  <c r="Z33"/>
  <c r="AN32"/>
  <c r="Z32"/>
  <c r="AM31"/>
  <c r="AO31" s="1"/>
  <c r="BV8" s="1"/>
  <c r="Y31"/>
  <c r="W31"/>
  <c r="U31"/>
  <c r="S31"/>
  <c r="Q31"/>
  <c r="O31"/>
  <c r="M31"/>
  <c r="G31"/>
  <c r="AN30"/>
  <c r="Z30"/>
  <c r="AN29"/>
  <c r="Z29"/>
  <c r="AM28"/>
  <c r="AO28" s="1"/>
  <c r="BV7" s="1"/>
  <c r="Y28"/>
  <c r="W28"/>
  <c r="U28"/>
  <c r="S28"/>
  <c r="Q28"/>
  <c r="O28"/>
  <c r="M28"/>
  <c r="G28"/>
  <c r="AN27"/>
  <c r="Z27"/>
  <c r="AN26"/>
  <c r="Z26"/>
  <c r="AN25"/>
  <c r="Z25"/>
  <c r="AN24"/>
  <c r="Z24"/>
  <c r="AN23"/>
  <c r="Z23"/>
  <c r="AM22"/>
  <c r="AO22" s="1"/>
  <c r="BV9" s="1"/>
  <c r="Y22"/>
  <c r="W22"/>
  <c r="U22"/>
  <c r="S22"/>
  <c r="Q22"/>
  <c r="O22"/>
  <c r="M22"/>
  <c r="G22"/>
  <c r="AN21"/>
  <c r="Z21"/>
  <c r="AN20"/>
  <c r="Z20"/>
  <c r="AN19"/>
  <c r="Z19"/>
  <c r="AN18"/>
  <c r="Z18"/>
  <c r="BX17"/>
  <c r="AM17"/>
  <c r="AO17" s="1"/>
  <c r="BV11" s="1"/>
  <c r="Y17"/>
  <c r="W17"/>
  <c r="U17"/>
  <c r="S17"/>
  <c r="Q17"/>
  <c r="O17"/>
  <c r="M17"/>
  <c r="G17"/>
  <c r="AN16"/>
  <c r="Z16"/>
  <c r="AN15"/>
  <c r="Z15"/>
  <c r="AN14"/>
  <c r="Z14"/>
  <c r="AN13"/>
  <c r="Z13"/>
  <c r="AM12"/>
  <c r="AO12" s="1"/>
  <c r="BV5" s="1"/>
  <c r="Y12"/>
  <c r="W12"/>
  <c r="U12"/>
  <c r="S12"/>
  <c r="Q12"/>
  <c r="O12"/>
  <c r="M12"/>
  <c r="G12"/>
  <c r="B70"/>
  <c r="AN11"/>
  <c r="Z11"/>
  <c r="AN10"/>
  <c r="Z10"/>
  <c r="AD9"/>
  <c r="AN9" s="1"/>
  <c r="Z9"/>
  <c r="AM8"/>
  <c r="AO8" s="1"/>
  <c r="BV4" s="1"/>
  <c r="Y8"/>
  <c r="W8"/>
  <c r="U8"/>
  <c r="S8"/>
  <c r="Q8"/>
  <c r="O8"/>
  <c r="M8"/>
  <c r="G8"/>
  <c r="AN7"/>
  <c r="Z7"/>
  <c r="AN6"/>
  <c r="Z6"/>
  <c r="AN5"/>
  <c r="Z5"/>
  <c r="AN4"/>
  <c r="Z4"/>
  <c r="AM3"/>
  <c r="AO3" s="1"/>
  <c r="Y3"/>
  <c r="W3"/>
  <c r="U3"/>
  <c r="S3"/>
  <c r="Q3"/>
  <c r="O3"/>
  <c r="M3"/>
  <c r="G3"/>
  <c r="G65" s="1"/>
  <c r="D13" i="21" l="1"/>
  <c r="F70" i="22"/>
  <c r="G10" i="21" s="1"/>
  <c r="L17" s="1"/>
  <c r="I65" i="22"/>
  <c r="E70" s="1"/>
  <c r="F10" i="21" s="1"/>
  <c r="J17" s="1"/>
  <c r="Z66" i="22"/>
  <c r="D12" i="21"/>
  <c r="F18"/>
  <c r="E20" s="1"/>
  <c r="AA56" i="22"/>
  <c r="I72"/>
  <c r="AA31"/>
  <c r="AA51"/>
  <c r="G72"/>
  <c r="K72"/>
  <c r="AA3"/>
  <c r="AA22"/>
  <c r="AA41"/>
  <c r="D72"/>
  <c r="AA8"/>
  <c r="AA39"/>
  <c r="AA28"/>
  <c r="G70"/>
  <c r="H10" i="21" s="1"/>
  <c r="N17" s="1"/>
  <c r="K70" i="22"/>
  <c r="L10" i="21" s="1"/>
  <c r="V17" s="1"/>
  <c r="D70" i="22"/>
  <c r="E10" i="21" s="1"/>
  <c r="H17" s="1"/>
  <c r="G19" s="1"/>
  <c r="H70" i="22"/>
  <c r="I10" i="21" s="1"/>
  <c r="P17" s="1"/>
  <c r="L70" i="22"/>
  <c r="M10" i="21" s="1"/>
  <c r="X17" s="1"/>
  <c r="C70" i="22"/>
  <c r="AA44"/>
  <c r="I70"/>
  <c r="J10" i="21" s="1"/>
  <c r="R17" s="1"/>
  <c r="M70" i="22"/>
  <c r="N10" i="21" s="1"/>
  <c r="AN86" i="22"/>
  <c r="J70"/>
  <c r="K10" i="21" s="1"/>
  <c r="T17" s="1"/>
  <c r="F72" i="22"/>
  <c r="J72"/>
  <c r="E72"/>
  <c r="AA17"/>
  <c r="AO85"/>
  <c r="N71"/>
  <c r="H72"/>
  <c r="L72"/>
  <c r="M72"/>
  <c r="AM85"/>
  <c r="BV3"/>
  <c r="BV17" s="1"/>
  <c r="AA12"/>
  <c r="AA65" l="1"/>
  <c r="N70"/>
  <c r="Y20" i="21" l="1"/>
  <c r="W20"/>
  <c r="U20"/>
  <c r="S20"/>
  <c r="Q20"/>
  <c r="O20"/>
  <c r="M20"/>
  <c r="K20"/>
  <c r="I20"/>
  <c r="Y19"/>
  <c r="W19"/>
  <c r="U19"/>
  <c r="S19"/>
  <c r="Q19"/>
  <c r="O19"/>
  <c r="M19"/>
  <c r="K19"/>
  <c r="I19"/>
  <c r="N7"/>
  <c r="M7"/>
  <c r="L7"/>
  <c r="K7"/>
  <c r="J7"/>
  <c r="I7"/>
  <c r="H7"/>
  <c r="G7"/>
  <c r="F7"/>
  <c r="E7"/>
  <c r="D7"/>
  <c r="N6"/>
  <c r="M6"/>
  <c r="L6"/>
  <c r="K6"/>
  <c r="J6"/>
  <c r="I6"/>
  <c r="H6"/>
  <c r="G6"/>
  <c r="F6"/>
  <c r="E6"/>
  <c r="D6"/>
  <c r="O5"/>
  <c r="O4"/>
  <c r="L43" i="15" l="1"/>
  <c r="L42"/>
  <c r="L7"/>
  <c r="L6"/>
  <c r="L5"/>
  <c r="L4"/>
  <c r="K53"/>
  <c r="I53"/>
  <c r="G53"/>
  <c r="L61"/>
  <c r="L60"/>
  <c r="L59"/>
  <c r="L58"/>
  <c r="L57"/>
  <c r="L56"/>
  <c r="L55"/>
  <c r="L54"/>
  <c r="L49"/>
  <c r="D62"/>
  <c r="B62"/>
  <c r="E53"/>
  <c r="C53"/>
  <c r="C41"/>
  <c r="M53" l="1"/>
  <c r="AS36" s="1"/>
  <c r="K48"/>
  <c r="I48"/>
  <c r="G48"/>
  <c r="E48"/>
  <c r="K41"/>
  <c r="I41"/>
  <c r="G41"/>
  <c r="E41"/>
  <c r="K39"/>
  <c r="I39"/>
  <c r="G39"/>
  <c r="E39"/>
  <c r="K31"/>
  <c r="I31"/>
  <c r="G31"/>
  <c r="K28"/>
  <c r="I28"/>
  <c r="G28"/>
  <c r="E28"/>
  <c r="K22"/>
  <c r="I22"/>
  <c r="G22"/>
  <c r="E22"/>
  <c r="K17"/>
  <c r="I17"/>
  <c r="G17"/>
  <c r="E17"/>
  <c r="K12"/>
  <c r="I12"/>
  <c r="G12"/>
  <c r="E12"/>
  <c r="K8"/>
  <c r="I8"/>
  <c r="G8"/>
  <c r="E8"/>
  <c r="K3"/>
  <c r="I3"/>
  <c r="G3"/>
  <c r="E3"/>
  <c r="E62" l="1"/>
  <c r="M41"/>
  <c r="C48"/>
  <c r="C39"/>
  <c r="M39" s="1"/>
  <c r="C31"/>
  <c r="M31" s="1"/>
  <c r="C28"/>
  <c r="M28" s="1"/>
  <c r="C22"/>
  <c r="M22" s="1"/>
  <c r="C17"/>
  <c r="M17" s="1"/>
  <c r="C12"/>
  <c r="M12" s="1"/>
  <c r="C8"/>
  <c r="M8" s="1"/>
  <c r="C3"/>
  <c r="M48" l="1"/>
  <c r="AS35" s="1"/>
  <c r="C62"/>
  <c r="M3"/>
  <c r="L52"/>
  <c r="L51"/>
  <c r="L50"/>
  <c r="L47"/>
  <c r="L45"/>
  <c r="L44"/>
  <c r="L40"/>
  <c r="L38"/>
  <c r="L37"/>
  <c r="L36"/>
  <c r="L35"/>
  <c r="L34"/>
  <c r="L33"/>
  <c r="L32"/>
  <c r="L30"/>
  <c r="L29"/>
  <c r="L27"/>
  <c r="L26"/>
  <c r="L25"/>
  <c r="L24"/>
  <c r="L23"/>
  <c r="L21"/>
  <c r="L20"/>
  <c r="L19"/>
  <c r="L18"/>
  <c r="L16"/>
  <c r="L15"/>
  <c r="L14"/>
  <c r="L13"/>
  <c r="L11"/>
  <c r="L10"/>
  <c r="L9"/>
  <c r="L62" l="1"/>
  <c r="AW11"/>
  <c r="AS26" l="1"/>
  <c r="N31" l="1"/>
  <c r="N50"/>
  <c r="N55"/>
  <c r="N44"/>
  <c r="N41"/>
  <c r="N39"/>
  <c r="N28"/>
  <c r="N22"/>
  <c r="N17"/>
  <c r="N12"/>
  <c r="N8"/>
  <c r="AG92" l="1"/>
  <c r="AF92"/>
  <c r="AH92" l="1"/>
  <c r="K62"/>
  <c r="I62"/>
  <c r="G62"/>
  <c r="AS33"/>
  <c r="AS30"/>
  <c r="AS29"/>
  <c r="AS31"/>
  <c r="AS32"/>
  <c r="AS34"/>
  <c r="AS27"/>
  <c r="AS28"/>
  <c r="AS38" l="1"/>
  <c r="M62"/>
  <c r="L63" s="1"/>
  <c r="AV36" l="1"/>
  <c r="AV28"/>
  <c r="AV27"/>
  <c r="AV26"/>
  <c r="AV29"/>
  <c r="AV31"/>
  <c r="AV35"/>
  <c r="AV34"/>
  <c r="AV32"/>
  <c r="AV30"/>
  <c r="AV33"/>
  <c r="M68"/>
  <c r="AV38" l="1"/>
  <c r="AX7"/>
  <c r="C69"/>
  <c r="J62"/>
  <c r="K69"/>
  <c r="F62" l="1"/>
  <c r="H62"/>
  <c r="O71"/>
  <c r="N3" l="1"/>
  <c r="N64" l="1"/>
  <c r="I69" l="1"/>
  <c r="G69"/>
  <c r="E69" l="1"/>
  <c r="L69" s="1"/>
  <c r="M74" l="1"/>
  <c r="AY11" l="1"/>
  <c r="AY8"/>
  <c r="AY7"/>
  <c r="AX8"/>
  <c r="AX11" l="1"/>
  <c r="AY10"/>
  <c r="AX10"/>
  <c r="AY9"/>
  <c r="AY13" l="1"/>
  <c r="AW10"/>
  <c r="AW9" l="1"/>
  <c r="AW8"/>
  <c r="AW7"/>
  <c r="AX9" l="1"/>
  <c r="AX13" s="1"/>
  <c r="E13" i="21" l="1"/>
  <c r="L13" l="1"/>
  <c r="I13"/>
  <c r="M13"/>
  <c r="N13"/>
  <c r="J13"/>
  <c r="F13"/>
  <c r="G13" l="1"/>
  <c r="F12"/>
  <c r="H13"/>
  <c r="N12"/>
  <c r="H12"/>
  <c r="D18"/>
  <c r="AA18" s="1"/>
  <c r="O11"/>
  <c r="J12"/>
  <c r="K13"/>
  <c r="L12" l="1"/>
  <c r="K12"/>
  <c r="I12"/>
  <c r="E12"/>
  <c r="C20"/>
  <c r="M12"/>
  <c r="D17"/>
  <c r="C19" s="1"/>
  <c r="O10"/>
  <c r="G12"/>
</calcChain>
</file>

<file path=xl/sharedStrings.xml><?xml version="1.0" encoding="utf-8"?>
<sst xmlns="http://schemas.openxmlformats.org/spreadsheetml/2006/main" count="468" uniqueCount="151">
  <si>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</si>
  <si>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</si>
  <si>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</si>
  <si>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</si>
  <si>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</si>
  <si>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</si>
  <si>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</si>
  <si>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</si>
  <si>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</si>
  <si>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</si>
  <si>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</si>
  <si>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</si>
  <si>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</si>
  <si>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</si>
  <si>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</si>
  <si>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</si>
  <si>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</si>
  <si>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</si>
  <si>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</si>
  <si>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</si>
  <si>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</si>
  <si>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</si>
  <si>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</si>
  <si>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</si>
  <si>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</si>
  <si>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</si>
  <si>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</si>
  <si>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</si>
  <si>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</si>
  <si>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</si>
  <si>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</si>
  <si>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</si>
  <si>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</si>
  <si>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</si>
  <si>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</si>
  <si>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</si>
  <si>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</si>
  <si>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</si>
  <si>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</si>
  <si>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</si>
  <si>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</si>
  <si>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</si>
  <si>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</si>
  <si>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</si>
  <si>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</si>
  <si>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</si>
  <si>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</si>
  <si>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</si>
  <si>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</si>
  <si>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</si>
  <si>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</si>
  <si>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</si>
  <si>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</si>
  <si>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</si>
  <si>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</si>
  <si>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</si>
  <si>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</si>
  <si>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</si>
  <si>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</si>
  <si>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</si>
  <si>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</si>
  <si>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</si>
  <si>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</si>
  <si>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</si>
  <si>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</si>
  <si>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</si>
  <si>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</si>
  <si>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</si>
  <si>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</si>
  <si>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</si>
  <si>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</si>
  <si>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</si>
  <si>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</si>
  <si>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</si>
  <si>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</si>
  <si>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</si>
  <si>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</si>
  <si>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</si>
  <si>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</si>
  <si>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</si>
  <si>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</si>
  <si>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</si>
  <si>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</si>
  <si>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</si>
  <si>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</si>
  <si>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</si>
  <si>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</si>
  <si>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</si>
  <si>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</si>
  <si>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</si>
  <si>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</si>
  <si>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</si>
  <si>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</si>
  <si>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</si>
  <si>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</si>
  <si>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</si>
  <si>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</si>
  <si>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</si>
  <si>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</si>
  <si>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</si>
  <si>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</si>
  <si>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</si>
  <si>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</si>
  <si>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</si>
  <si>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</si>
  <si>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</si>
  <si>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</si>
  <si>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</si>
  <si>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</si>
  <si>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</si>
  <si>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</si>
  <si>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</si>
  <si>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</si>
  <si>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</si>
  <si>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</si>
  <si>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</si>
  <si>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</si>
  <si>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</si>
  <si>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</si>
  <si>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</si>
  <si>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</si>
  <si>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</si>
  <si>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</si>
  <si>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</si>
  <si>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</si>
  <si>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</si>
  <si>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</si>
  <si>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</si>
  <si>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</si>
  <si>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</si>
  <si>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</si>
  <si>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</si>
  <si>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</si>
  <si>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</si>
  <si>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</si>
  <si>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</si>
  <si>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</si>
  <si>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</si>
  <si>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</si>
  <si>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</si>
  <si>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</si>
  <si>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</si>
  <si>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</si>
  <si>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Total Servicios Mayo 2016</t>
  </si>
  <si>
    <t>Total Ciudadanos Mayo 2016</t>
  </si>
  <si>
    <t>Semana del 02 al 07 de Mayo  2016</t>
  </si>
  <si>
    <t>Semana del 09 al 14 de Mayo 2016</t>
  </si>
  <si>
    <t>Semana del 16 al 21 de Mayo 2016</t>
  </si>
  <si>
    <t>Semana del 23 al 28 de Mayo 2016</t>
  </si>
  <si>
    <t>Semana del 30 al 31 de Mayo 2016</t>
  </si>
  <si>
    <t>Orientacion e Informacion del SDSS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</si>
</sst>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3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5" fillId="0" borderId="0" xfId="0" applyFont="1"/>
    <xf numFmtId="0" fontId="17" fillId="4" borderId="17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5" fillId="4" borderId="13" xfId="2" applyNumberFormat="1" applyFont="1" applyFill="1" applyBorder="1" applyAlignment="1">
      <alignment horizontal="left"/>
    </xf>
    <xf numFmtId="164" fontId="18" fillId="4" borderId="21" xfId="2" applyNumberFormat="1" applyFont="1" applyFill="1" applyBorder="1" applyAlignment="1">
      <alignment horizontal="left"/>
    </xf>
    <xf numFmtId="164" fontId="15" fillId="4" borderId="22" xfId="2" applyNumberFormat="1" applyFont="1" applyFill="1" applyBorder="1" applyAlignment="1">
      <alignment horizontal="left"/>
    </xf>
    <xf numFmtId="164" fontId="18" fillId="4" borderId="22" xfId="2" applyNumberFormat="1" applyFont="1" applyFill="1" applyBorder="1" applyAlignment="1">
      <alignment horizontal="left"/>
    </xf>
    <xf numFmtId="164" fontId="15" fillId="4" borderId="21" xfId="2" applyNumberFormat="1" applyFont="1" applyFill="1" applyBorder="1" applyAlignment="1">
      <alignment horizontal="left"/>
    </xf>
    <xf numFmtId="164" fontId="18" fillId="4" borderId="0" xfId="2" applyNumberFormat="1" applyFont="1" applyFill="1" applyBorder="1" applyAlignment="1">
      <alignment horizontal="left"/>
    </xf>
    <xf numFmtId="164" fontId="19" fillId="9" borderId="18" xfId="2" applyNumberFormat="1" applyFont="1" applyFill="1" applyBorder="1"/>
    <xf numFmtId="164" fontId="19" fillId="9" borderId="18" xfId="2" applyNumberFormat="1" applyFont="1" applyFill="1" applyBorder="1" applyAlignment="1">
      <alignment horizontal="right"/>
    </xf>
    <xf numFmtId="164" fontId="16" fillId="7" borderId="24" xfId="2" applyNumberFormat="1" applyFont="1" applyFill="1" applyBorder="1" applyAlignment="1">
      <alignment horizontal="left"/>
    </xf>
    <xf numFmtId="164" fontId="16" fillId="7" borderId="25" xfId="2" applyNumberFormat="1" applyFont="1" applyFill="1" applyBorder="1" applyAlignment="1">
      <alignment horizontal="left"/>
    </xf>
    <xf numFmtId="164" fontId="16" fillId="7" borderId="26" xfId="2" applyNumberFormat="1" applyFont="1" applyFill="1" applyBorder="1" applyAlignment="1">
      <alignment horizontal="left"/>
    </xf>
    <xf numFmtId="164" fontId="16" fillId="7" borderId="23" xfId="2" applyNumberFormat="1" applyFont="1" applyFill="1" applyBorder="1" applyAlignment="1">
      <alignment horizontal="left"/>
    </xf>
    <xf numFmtId="164" fontId="19" fillId="4" borderId="18" xfId="2" applyNumberFormat="1" applyFont="1" applyFill="1" applyBorder="1"/>
    <xf numFmtId="164" fontId="19" fillId="4" borderId="18" xfId="2" applyNumberFormat="1" applyFont="1" applyFill="1" applyBorder="1" applyAlignment="1">
      <alignment horizontal="right"/>
    </xf>
    <xf numFmtId="164" fontId="19" fillId="4" borderId="7" xfId="2" applyNumberFormat="1" applyFont="1" applyFill="1" applyBorder="1"/>
    <xf numFmtId="164" fontId="19" fillId="4" borderId="7" xfId="2" applyNumberFormat="1" applyFont="1" applyFill="1" applyBorder="1" applyAlignment="1">
      <alignment horizontal="right"/>
    </xf>
    <xf numFmtId="164" fontId="20" fillId="4" borderId="18" xfId="2" applyNumberFormat="1" applyFont="1" applyFill="1" applyBorder="1" applyAlignment="1">
      <alignment horizontal="right"/>
    </xf>
    <xf numFmtId="164" fontId="19" fillId="4" borderId="6" xfId="2" applyNumberFormat="1" applyFont="1" applyFill="1" applyBorder="1"/>
    <xf numFmtId="164" fontId="19" fillId="4" borderId="6" xfId="2" applyNumberFormat="1" applyFont="1" applyFill="1" applyBorder="1" applyAlignment="1">
      <alignment horizontal="right"/>
    </xf>
    <xf numFmtId="164" fontId="20" fillId="4" borderId="18" xfId="2" applyNumberFormat="1" applyFont="1" applyFill="1" applyBorder="1"/>
    <xf numFmtId="43" fontId="18" fillId="4" borderId="19" xfId="2" applyFont="1" applyFill="1" applyBorder="1"/>
    <xf numFmtId="43" fontId="18" fillId="4" borderId="12" xfId="2" applyFont="1" applyFill="1" applyBorder="1"/>
    <xf numFmtId="43" fontId="18" fillId="4" borderId="20" xfId="2" applyFont="1" applyFill="1" applyBorder="1"/>
    <xf numFmtId="43" fontId="16" fillId="7" borderId="18" xfId="2" applyFont="1" applyFill="1" applyBorder="1" applyAlignment="1">
      <alignment horizontal="left"/>
    </xf>
    <xf numFmtId="0" fontId="17" fillId="8" borderId="18" xfId="0" applyFont="1" applyFill="1" applyBorder="1" applyAlignment="1">
      <alignment horizontal="center" wrapText="1"/>
    </xf>
    <xf numFmtId="164" fontId="19" fillId="8" borderId="18" xfId="2" applyNumberFormat="1" applyFont="1" applyFill="1" applyBorder="1" applyAlignment="1">
      <alignment horizontal="right"/>
    </xf>
    <xf numFmtId="0" fontId="18" fillId="0" borderId="0" xfId="0" applyFont="1"/>
    <xf numFmtId="164" fontId="20" fillId="3" borderId="18" xfId="2" applyNumberFormat="1" applyFont="1" applyFill="1" applyBorder="1" applyAlignment="1">
      <alignment horizontal="right"/>
    </xf>
    <xf numFmtId="164" fontId="19" fillId="3" borderId="18" xfId="2" applyNumberFormat="1" applyFont="1" applyFill="1" applyBorder="1"/>
    <xf numFmtId="164" fontId="20" fillId="3" borderId="18" xfId="2" applyNumberFormat="1" applyFont="1" applyFill="1" applyBorder="1"/>
    <xf numFmtId="164" fontId="20" fillId="3" borderId="6" xfId="2" applyNumberFormat="1" applyFont="1" applyFill="1" applyBorder="1" applyAlignment="1">
      <alignment horizontal="right"/>
    </xf>
    <xf numFmtId="164" fontId="19" fillId="3" borderId="6" xfId="2" applyNumberFormat="1" applyFont="1" applyFill="1" applyBorder="1"/>
    <xf numFmtId="164" fontId="19" fillId="8" borderId="18" xfId="2" applyNumberFormat="1" applyFont="1" applyFill="1" applyBorder="1"/>
    <xf numFmtId="164" fontId="19" fillId="3" borderId="8" xfId="2" applyNumberFormat="1" applyFont="1" applyFill="1" applyBorder="1"/>
    <xf numFmtId="43" fontId="15" fillId="5" borderId="12" xfId="2" applyFont="1" applyFill="1" applyBorder="1" applyAlignment="1">
      <alignment horizontal="left"/>
    </xf>
    <xf numFmtId="43" fontId="21" fillId="3" borderId="9" xfId="2" applyFont="1" applyFill="1" applyBorder="1" applyAlignment="1">
      <alignment horizontal="left"/>
    </xf>
    <xf numFmtId="43" fontId="21" fillId="3" borderId="6" xfId="2" applyFont="1" applyFill="1" applyBorder="1" applyAlignment="1">
      <alignment horizontal="left"/>
    </xf>
    <xf numFmtId="3" fontId="15" fillId="0" borderId="0" xfId="0" applyNumberFormat="1" applyFont="1"/>
    <xf numFmtId="43" fontId="15" fillId="3" borderId="12" xfId="2" applyFont="1" applyFill="1" applyBorder="1" applyAlignment="1">
      <alignment horizontal="left"/>
    </xf>
    <xf numFmtId="43" fontId="15" fillId="6" borderId="12" xfId="2" applyFont="1" applyFill="1" applyBorder="1" applyAlignment="1">
      <alignment horizontal="left"/>
    </xf>
    <xf numFmtId="43" fontId="21" fillId="3" borderId="12" xfId="2" applyFont="1" applyFill="1" applyBorder="1"/>
    <xf numFmtId="43" fontId="15" fillId="3" borderId="12" xfId="2" applyFont="1" applyFill="1" applyBorder="1" applyAlignment="1"/>
    <xf numFmtId="0" fontId="22" fillId="0" borderId="0" xfId="0" applyFont="1"/>
    <xf numFmtId="0" fontId="16" fillId="4" borderId="38" xfId="0" applyFont="1" applyFill="1" applyBorder="1" applyAlignment="1">
      <alignment horizontal="center" wrapText="1"/>
    </xf>
    <xf numFmtId="0" fontId="16" fillId="4" borderId="38" xfId="0" applyFont="1" applyFill="1" applyBorder="1" applyAlignment="1">
      <alignment horizontal="center"/>
    </xf>
    <xf numFmtId="17" fontId="16" fillId="4" borderId="38" xfId="0" applyNumberFormat="1" applyFont="1" applyFill="1" applyBorder="1" applyAlignment="1">
      <alignment horizontal="center"/>
    </xf>
    <xf numFmtId="164" fontId="16" fillId="7" borderId="26" xfId="2" applyNumberFormat="1" applyFont="1" applyFill="1" applyBorder="1" applyAlignment="1">
      <alignment horizontal="right"/>
    </xf>
    <xf numFmtId="9" fontId="16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12" fillId="3" borderId="6" xfId="2" applyFont="1" applyFill="1" applyBorder="1" applyAlignment="1">
      <alignment horizontal="left"/>
    </xf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5" fillId="4" borderId="18" xfId="2" applyNumberFormat="1" applyFont="1" applyFill="1" applyBorder="1"/>
    <xf numFmtId="164" fontId="18" fillId="4" borderId="18" xfId="2" applyNumberFormat="1" applyFont="1" applyFill="1" applyBorder="1"/>
    <xf numFmtId="164" fontId="16" fillId="10" borderId="18" xfId="2" applyNumberFormat="1" applyFont="1" applyFill="1" applyBorder="1"/>
    <xf numFmtId="164" fontId="16" fillId="10" borderId="18" xfId="2" applyNumberFormat="1" applyFont="1" applyFill="1" applyBorder="1" applyAlignment="1">
      <alignment horizontal="right"/>
    </xf>
    <xf numFmtId="164" fontId="15" fillId="3" borderId="18" xfId="2" applyNumberFormat="1" applyFont="1" applyFill="1" applyBorder="1"/>
    <xf numFmtId="164" fontId="18" fillId="3" borderId="18" xfId="2" applyNumberFormat="1" applyFont="1" applyFill="1" applyBorder="1"/>
    <xf numFmtId="164" fontId="15" fillId="3" borderId="2" xfId="2" applyNumberFormat="1" applyFont="1" applyFill="1" applyBorder="1"/>
    <xf numFmtId="164" fontId="18" fillId="4" borderId="19" xfId="2" applyNumberFormat="1" applyFont="1" applyFill="1" applyBorder="1"/>
    <xf numFmtId="164" fontId="15" fillId="3" borderId="12" xfId="2" applyNumberFormat="1" applyFont="1" applyFill="1" applyBorder="1" applyAlignment="1">
      <alignment horizontal="left"/>
    </xf>
    <xf numFmtId="164" fontId="18" fillId="4" borderId="12" xfId="2" applyNumberFormat="1" applyFont="1" applyFill="1" applyBorder="1"/>
    <xf numFmtId="164" fontId="15" fillId="5" borderId="12" xfId="2" applyNumberFormat="1" applyFont="1" applyFill="1" applyBorder="1" applyAlignment="1">
      <alignment horizontal="left"/>
    </xf>
    <xf numFmtId="164" fontId="21" fillId="3" borderId="9" xfId="2" applyNumberFormat="1" applyFont="1" applyFill="1" applyBorder="1" applyAlignment="1">
      <alignment horizontal="left"/>
    </xf>
    <xf numFmtId="164" fontId="21" fillId="3" borderId="6" xfId="2" applyNumberFormat="1" applyFont="1" applyFill="1" applyBorder="1" applyAlignment="1">
      <alignment horizontal="left"/>
    </xf>
    <xf numFmtId="164" fontId="15" fillId="3" borderId="12" xfId="2" applyNumberFormat="1" applyFont="1" applyFill="1" applyBorder="1" applyAlignment="1">
      <alignment horizontal="left" wrapText="1"/>
    </xf>
    <xf numFmtId="164" fontId="15" fillId="6" borderId="12" xfId="2" applyNumberFormat="1" applyFont="1" applyFill="1" applyBorder="1" applyAlignment="1">
      <alignment horizontal="left"/>
    </xf>
    <xf numFmtId="164" fontId="21" fillId="3" borderId="12" xfId="2" applyNumberFormat="1" applyFont="1" applyFill="1" applyBorder="1"/>
    <xf numFmtId="164" fontId="15" fillId="3" borderId="12" xfId="2" applyNumberFormat="1" applyFont="1" applyFill="1" applyBorder="1" applyAlignment="1"/>
    <xf numFmtId="164" fontId="21" fillId="3" borderId="6" xfId="2" applyNumberFormat="1" applyFont="1" applyFill="1" applyBorder="1" applyAlignment="1">
      <alignment horizontal="left" wrapText="1"/>
    </xf>
    <xf numFmtId="164" fontId="21" fillId="3" borderId="6" xfId="2" applyNumberFormat="1" applyFont="1" applyFill="1" applyBorder="1"/>
    <xf numFmtId="164" fontId="19" fillId="3" borderId="18" xfId="2" applyNumberFormat="1" applyFont="1" applyFill="1" applyBorder="1" applyAlignment="1">
      <alignment horizontal="right"/>
    </xf>
    <xf numFmtId="164" fontId="18" fillId="3" borderId="0" xfId="2" applyNumberFormat="1" applyFont="1" applyFill="1"/>
    <xf numFmtId="164" fontId="18" fillId="3" borderId="18" xfId="5" applyNumberFormat="1" applyFont="1" applyFill="1" applyBorder="1" applyAlignment="1">
      <alignment horizontal="right"/>
    </xf>
    <xf numFmtId="164" fontId="18" fillId="3" borderId="18" xfId="5" applyNumberFormat="1" applyFont="1" applyFill="1" applyBorder="1"/>
    <xf numFmtId="164" fontId="16" fillId="10" borderId="18" xfId="3" applyNumberFormat="1" applyFont="1" applyBorder="1"/>
    <xf numFmtId="164" fontId="16" fillId="10" borderId="18" xfId="3" applyNumberFormat="1" applyFont="1" applyBorder="1" applyAlignment="1">
      <alignment horizontal="right"/>
    </xf>
    <xf numFmtId="164" fontId="15" fillId="13" borderId="40" xfId="2" applyNumberFormat="1" applyFont="1" applyFill="1" applyBorder="1"/>
    <xf numFmtId="164" fontId="15" fillId="13" borderId="41" xfId="2" applyNumberFormat="1" applyFont="1" applyFill="1" applyBorder="1"/>
    <xf numFmtId="164" fontId="15" fillId="15" borderId="42" xfId="2" applyNumberFormat="1" applyFont="1" applyFill="1" applyBorder="1"/>
    <xf numFmtId="164" fontId="15" fillId="15" borderId="39" xfId="2" applyNumberFormat="1" applyFont="1" applyFill="1" applyBorder="1"/>
    <xf numFmtId="164" fontId="15" fillId="13" borderId="42" xfId="2" applyNumberFormat="1" applyFont="1" applyFill="1" applyBorder="1"/>
    <xf numFmtId="164" fontId="15" fillId="13" borderId="39" xfId="2" applyNumberFormat="1" applyFont="1" applyFill="1" applyBorder="1"/>
    <xf numFmtId="164" fontId="16" fillId="14" borderId="0" xfId="2" applyNumberFormat="1" applyFont="1" applyFill="1" applyBorder="1" applyAlignment="1">
      <alignment horizontal="center"/>
    </xf>
    <xf numFmtId="164" fontId="16" fillId="14" borderId="16" xfId="2" applyNumberFormat="1" applyFont="1" applyFill="1" applyBorder="1" applyAlignment="1">
      <alignment horizontal="center" wrapText="1"/>
    </xf>
    <xf numFmtId="164" fontId="16" fillId="10" borderId="42" xfId="3" applyNumberFormat="1" applyFont="1" applyBorder="1"/>
    <xf numFmtId="164" fontId="16" fillId="10" borderId="39" xfId="3" applyNumberFormat="1" applyFont="1" applyBorder="1"/>
    <xf numFmtId="164" fontId="15" fillId="13" borderId="3" xfId="2" applyNumberFormat="1" applyFont="1" applyFill="1" applyBorder="1"/>
    <xf numFmtId="164" fontId="15" fillId="15" borderId="3" xfId="2" applyNumberFormat="1" applyFont="1" applyFill="1" applyBorder="1"/>
    <xf numFmtId="164" fontId="16" fillId="10" borderId="3" xfId="3" applyNumberFormat="1" applyFont="1" applyBorder="1"/>
    <xf numFmtId="165" fontId="14" fillId="3" borderId="6" xfId="2" applyNumberFormat="1" applyFont="1" applyFill="1" applyBorder="1" applyAlignment="1">
      <alignment horizontal="left"/>
    </xf>
    <xf numFmtId="165" fontId="14" fillId="3" borderId="6" xfId="2" applyNumberFormat="1" applyFont="1" applyFill="1" applyBorder="1" applyAlignment="1">
      <alignment horizontal="left" wrapText="1"/>
    </xf>
    <xf numFmtId="0" fontId="16" fillId="4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5" fillId="0" borderId="0" xfId="2" applyFont="1"/>
    <xf numFmtId="43" fontId="17" fillId="4" borderId="17" xfId="2" applyFont="1" applyFill="1" applyBorder="1" applyAlignment="1">
      <alignment horizontal="center" wrapText="1"/>
    </xf>
    <xf numFmtId="43" fontId="15" fillId="3" borderId="12" xfId="2" applyFont="1" applyFill="1" applyBorder="1" applyAlignment="1">
      <alignment horizontal="left" wrapText="1"/>
    </xf>
    <xf numFmtId="164" fontId="15" fillId="0" borderId="0" xfId="0" applyNumberFormat="1" applyFont="1"/>
    <xf numFmtId="37" fontId="18" fillId="4" borderId="22" xfId="2" applyNumberFormat="1" applyFont="1" applyFill="1" applyBorder="1" applyAlignment="1">
      <alignment horizontal="center"/>
    </xf>
    <xf numFmtId="37" fontId="18" fillId="4" borderId="0" xfId="2" applyNumberFormat="1" applyFont="1" applyFill="1" applyBorder="1" applyAlignment="1">
      <alignment horizontal="center"/>
    </xf>
    <xf numFmtId="37" fontId="16" fillId="7" borderId="24" xfId="2" applyNumberFormat="1" applyFont="1" applyFill="1" applyBorder="1" applyAlignment="1">
      <alignment horizontal="center"/>
    </xf>
    <xf numFmtId="37" fontId="16" fillId="7" borderId="26" xfId="2" applyNumberFormat="1" applyFont="1" applyFill="1" applyBorder="1" applyAlignment="1">
      <alignment horizontal="center"/>
    </xf>
    <xf numFmtId="164" fontId="18" fillId="4" borderId="20" xfId="2" applyNumberFormat="1" applyFont="1" applyFill="1" applyBorder="1"/>
    <xf numFmtId="164" fontId="18" fillId="4" borderId="43" xfId="2" applyNumberFormat="1" applyFont="1" applyFill="1" applyBorder="1" applyAlignment="1">
      <alignment horizontal="right"/>
    </xf>
    <xf numFmtId="164" fontId="18" fillId="4" borderId="20" xfId="2" applyNumberFormat="1" applyFont="1" applyFill="1" applyBorder="1" applyAlignment="1">
      <alignment horizontal="right"/>
    </xf>
    <xf numFmtId="164" fontId="18" fillId="4" borderId="44" xfId="2" applyNumberFormat="1" applyFont="1" applyFill="1" applyBorder="1" applyAlignment="1">
      <alignment horizontal="right"/>
    </xf>
    <xf numFmtId="164" fontId="16" fillId="7" borderId="18" xfId="2" applyNumberFormat="1" applyFont="1" applyFill="1" applyBorder="1" applyAlignment="1">
      <alignment horizontal="left"/>
    </xf>
    <xf numFmtId="164" fontId="16" fillId="7" borderId="45" xfId="2" applyNumberFormat="1" applyFont="1" applyFill="1" applyBorder="1" applyAlignment="1">
      <alignment horizontal="right"/>
    </xf>
    <xf numFmtId="164" fontId="16" fillId="7" borderId="23" xfId="2" applyNumberFormat="1" applyFont="1" applyFill="1" applyBorder="1" applyAlignment="1">
      <alignment horizontal="right"/>
    </xf>
    <xf numFmtId="164" fontId="16" fillId="7" borderId="46" xfId="2" applyNumberFormat="1" applyFont="1" applyFill="1" applyBorder="1" applyAlignment="1">
      <alignment horizontal="right"/>
    </xf>
    <xf numFmtId="0" fontId="4" fillId="10" borderId="45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5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5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5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165" fontId="9" fillId="3" borderId="6" xfId="2" applyNumberFormat="1" applyFont="1" applyFill="1" applyBorder="1" applyAlignment="1">
      <alignment horizontal="left" wrapText="1"/>
    </xf>
    <xf numFmtId="0" fontId="9" fillId="3" borderId="8" xfId="2" applyNumberFormat="1" applyFont="1" applyFill="1" applyBorder="1"/>
    <xf numFmtId="0" fontId="15" fillId="3" borderId="12" xfId="2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6" fillId="4" borderId="36" xfId="0" applyFont="1" applyFill="1" applyBorder="1" applyAlignment="1">
      <alignment horizontal="center" wrapText="1"/>
    </xf>
    <xf numFmtId="0" fontId="16" fillId="4" borderId="37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7" xfId="3" applyFont="1" applyBorder="1" applyAlignment="1">
      <alignment horizontal="center" vertical="center" wrapText="1"/>
    </xf>
    <xf numFmtId="0" fontId="4" fillId="10" borderId="48" xfId="3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wrapText="1"/>
    </xf>
    <xf numFmtId="10" fontId="4" fillId="7" borderId="46" xfId="1" applyNumberFormat="1" applyFont="1" applyFill="1" applyBorder="1" applyAlignment="1">
      <alignment horizontal="center"/>
    </xf>
    <xf numFmtId="10" fontId="4" fillId="7" borderId="25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/>
              <a:t>(Mayo 2016)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4074604575727163E-2"/>
          <c:y val="0.22806692095731029"/>
          <c:w val="0.9061363245641596"/>
          <c:h val="0.62948151486905268"/>
        </c:manualLayout>
      </c:layout>
      <c:barChart>
        <c:barDir val="col"/>
        <c:grouping val="clustered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</c:trendline>
          <c:cat>
            <c:strRef>
              <c:f>Mensual!$AW$7:$AW$11</c:f>
              <c:strCache>
                <c:ptCount val="5"/>
                <c:pt idx="0">
                  <c:v>Semana del 02 al 07 de Mayo  2016</c:v>
                </c:pt>
                <c:pt idx="1">
                  <c:v>Semana del 09 al 14 de Mayo 2016</c:v>
                </c:pt>
                <c:pt idx="2">
                  <c:v>Semana del 16 al 21 de Mayo 2016</c:v>
                </c:pt>
                <c:pt idx="3">
                  <c:v>Semana del 23 al 28 de Mayo 2016</c:v>
                </c:pt>
                <c:pt idx="4">
                  <c:v>Semana del 30 al 31 de Mayo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3797</c:v>
                </c:pt>
                <c:pt idx="1">
                  <c:v>4021</c:v>
                </c:pt>
                <c:pt idx="2">
                  <c:v>3756</c:v>
                </c:pt>
                <c:pt idx="3">
                  <c:v>3203</c:v>
                </c:pt>
                <c:pt idx="4">
                  <c:v>1722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02 al 07 de Mayo  2016</c:v>
                </c:pt>
                <c:pt idx="1">
                  <c:v>Semana del 09 al 14 de Mayo 2016</c:v>
                </c:pt>
                <c:pt idx="2">
                  <c:v>Semana del 16 al 21 de Mayo 2016</c:v>
                </c:pt>
                <c:pt idx="3">
                  <c:v>Semana del 23 al 28 de Mayo 2016</c:v>
                </c:pt>
                <c:pt idx="4">
                  <c:v>Semana del 30 al 31 de Mayo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3797</c:v>
                </c:pt>
                <c:pt idx="1">
                  <c:v>4021</c:v>
                </c:pt>
                <c:pt idx="2">
                  <c:v>3756</c:v>
                </c:pt>
                <c:pt idx="3">
                  <c:v>3203</c:v>
                </c:pt>
                <c:pt idx="4">
                  <c:v>1722</c:v>
                </c:pt>
              </c:numCache>
            </c:numRef>
          </c:val>
        </c:ser>
        <c:dLbls/>
        <c:gapWidth val="219"/>
        <c:overlap val="-27"/>
        <c:axId val="83880192"/>
        <c:axId val="83656704"/>
      </c:barChart>
      <c:catAx>
        <c:axId val="8388019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56704"/>
        <c:crosses val="autoZero"/>
        <c:auto val="1"/>
        <c:lblAlgn val="ctr"/>
        <c:lblOffset val="100"/>
      </c:catAx>
      <c:valAx>
        <c:axId val="836567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8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7"/>
          <c:y val="0.1563348316857589"/>
          <c:w val="0.30354367162438034"/>
          <c:h val="5.476089729438028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(Mayo 2016)</a:t>
            </a:r>
            <a:endParaRPr lang="es-DO" sz="1400" b="1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3495747059395358"/>
          <c:y val="0.14754861979869341"/>
          <c:w val="0.73643785846213672"/>
          <c:h val="0.80270960580861972"/>
        </c:manualLayout>
      </c:layout>
      <c:barChart>
        <c:barDir val="bar"/>
        <c:grouping val="clustered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dPt>
            <c:idx val="6"/>
          </c:dPt>
          <c:dLbls>
            <c:dLbl>
              <c:idx val="0"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Val val="1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9C73631-8B93-4612-8BC6-55979B3BADD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4E12EEC-27C6-462C-8308-4ED521E64C7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603F4F-7CA2-4ADC-AAF3-C667D33773C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F2AF4E2-FD83-4E92-A5C7-D07F6F8706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57BDCDD-BBEA-473D-A867-91BADC03018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81C14C4-1A34-49B8-A7FB-FFE2C613143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746C0DC-3891-43A4-9655-C218C5A30A6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AB2A60F-8761-4F64-8FB6-5C46A3660D5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4DFDF2B-DBBE-4F65-B7B4-86F30D3E3FD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09C28B7-0AF6-4E2A-B7B4-91EC290D7A7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F36BBC8-DA22-4887-A75F-E72C362803A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FE54F15-BB66-4374-B023-60AAF2E0DCF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08EF0A8-AAFC-432F-975E-A201D0C4A64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EAD0FF9-2FD2-4B5D-A4E5-8F7A276F7FA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3C7DFAD-2652-4CF1-B43D-C4DF1F56F8A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B491C72-DD26-4C44-9FA8-5C535AD6E27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4095CE0-12B1-457F-A249-0CF0CC3EC40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AF9A02C-715A-4666-93DF-F0F291599B2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A260CF1-05BA-41CC-81A8-5E7B71AEF15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8037E93-1D43-47F9-BAF8-6E8531BD2AB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ADESS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Ministerio de Interior y Policía</c:v>
                </c:pt>
                <c:pt idx="10">
                  <c:v>DGCP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0.36456754954845749</c:v>
                </c:pt>
                <c:pt idx="1">
                  <c:v>0.23934783926298564</c:v>
                </c:pt>
                <c:pt idx="2">
                  <c:v>0.12406812534092976</c:v>
                </c:pt>
                <c:pt idx="3">
                  <c:v>7.9580580641250981E-2</c:v>
                </c:pt>
                <c:pt idx="4">
                  <c:v>6.5094854233589919E-2</c:v>
                </c:pt>
                <c:pt idx="5">
                  <c:v>5.4306321595248196E-2</c:v>
                </c:pt>
                <c:pt idx="6">
                  <c:v>4.9699981817079825E-2</c:v>
                </c:pt>
                <c:pt idx="7">
                  <c:v>1.1818898115037274E-2</c:v>
                </c:pt>
                <c:pt idx="8">
                  <c:v>8.0004848778713854E-3</c:v>
                </c:pt>
                <c:pt idx="9">
                  <c:v>2.0001212194678463E-3</c:v>
                </c:pt>
                <c:pt idx="10">
                  <c:v>1.515243348081702E-3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6,015 </c:v>
                  </c:pt>
                  <c:pt idx="1">
                    <c:v> 3,949 </c:v>
                  </c:pt>
                  <c:pt idx="2">
                    <c:v> 2,047 </c:v>
                  </c:pt>
                  <c:pt idx="3">
                    <c:v> 1,313 </c:v>
                  </c:pt>
                  <c:pt idx="4">
                    <c:v> 1,074 </c:v>
                  </c:pt>
                  <c:pt idx="5">
                    <c:v> 896 </c:v>
                  </c:pt>
                  <c:pt idx="6">
                    <c:v> 820 </c:v>
                  </c:pt>
                  <c:pt idx="7">
                    <c:v> 195 </c:v>
                  </c:pt>
                  <c:pt idx="8">
                    <c:v> 132 </c:v>
                  </c:pt>
                  <c:pt idx="9">
                    <c:v> 33 </c:v>
                  </c:pt>
                  <c:pt idx="10">
                    <c:v> 25 </c:v>
                  </c:pt>
                </c15:dlblRangeCache>
              </c15:datalabelsRange>
            </c:ext>
          </c:extLst>
        </c:ser>
        <c:dLbls>
          <c:showVal val="1"/>
        </c:dLbls>
        <c:gapWidth val="50"/>
        <c:overlap val="3"/>
        <c:axId val="85014400"/>
        <c:axId val="85012864"/>
      </c:barChart>
      <c:valAx>
        <c:axId val="850128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14400"/>
        <c:crosses val="autoZero"/>
        <c:crossBetween val="between"/>
      </c:valAx>
      <c:catAx>
        <c:axId val="85014400"/>
        <c:scaling>
          <c:orientation val="minMax"/>
        </c:scaling>
        <c:axPos val="l"/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128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(2012 - 2016)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/>
        <c:gapWidth val="60"/>
        <c:axId val="85301504"/>
        <c:axId val="85311488"/>
      </c:barChart>
      <c:catAx>
        <c:axId val="8530150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11488"/>
        <c:crosses val="autoZero"/>
        <c:auto val="1"/>
        <c:lblAlgn val="ctr"/>
        <c:lblOffset val="100"/>
      </c:catAx>
      <c:valAx>
        <c:axId val="8531148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0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30044</xdr:rowOff>
    </xdr:from>
    <xdr:to>
      <xdr:col>20</xdr:col>
      <xdr:colOff>317500</xdr:colOff>
      <xdr:row>25</xdr:row>
      <xdr:rowOff>106056</xdr:rowOff>
    </xdr:to>
    <xdr:sp macro="" textlink="">
      <xdr:nvSpPr>
        <xdr:cNvPr id="5" name="TextBox 4"/>
        <xdr:cNvSpPr txBox="1"/>
      </xdr:nvSpPr>
      <xdr:spPr>
        <a:xfrm>
          <a:off x="22176316" y="5569784"/>
          <a:ext cx="719244" cy="266512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16,499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>Conciliación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4"/>
  <sheetViews>
    <sheetView showGridLines="0"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42578125" defaultRowHeight="1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>
      <c r="B1" s="228" t="s">
        <v>145</v>
      </c>
      <c r="C1" s="229"/>
      <c r="D1" s="228" t="s">
        <v>146</v>
      </c>
      <c r="E1" s="229"/>
      <c r="F1" s="228" t="s">
        <v>147</v>
      </c>
      <c r="G1" s="229"/>
      <c r="H1" s="228" t="s">
        <v>148</v>
      </c>
      <c r="I1" s="229"/>
      <c r="J1" s="228" t="s">
        <v>149</v>
      </c>
      <c r="K1" s="229"/>
      <c r="L1" s="9" t="s">
        <v>143</v>
      </c>
      <c r="M1" s="9" t="s">
        <v>144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>
      <c r="A3" s="131" t="s">
        <v>3</v>
      </c>
      <c r="B3" s="73"/>
      <c r="C3" s="46">
        <f>SUM(B4:B7)</f>
        <v>1323</v>
      </c>
      <c r="D3" s="13"/>
      <c r="E3" s="46">
        <f>SUM(D4:D7)</f>
        <v>1270</v>
      </c>
      <c r="F3" s="13"/>
      <c r="G3" s="46">
        <f>SUM(F4:F7)</f>
        <v>1443</v>
      </c>
      <c r="H3" s="13"/>
      <c r="I3" s="46">
        <f>SUM(H4:H7)</f>
        <v>1240</v>
      </c>
      <c r="J3" s="46"/>
      <c r="K3" s="46">
        <f>SUM(J4:J7)</f>
        <v>739</v>
      </c>
      <c r="L3" s="47"/>
      <c r="M3" s="46">
        <f>SUM(C3,E3,G3,I3,K3)</f>
        <v>6015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>
      <c r="A4" s="132" t="s">
        <v>41</v>
      </c>
      <c r="B4" s="56">
        <v>807</v>
      </c>
      <c r="C4" s="10"/>
      <c r="D4" s="11">
        <v>733</v>
      </c>
      <c r="E4" s="10"/>
      <c r="F4" s="11">
        <v>938</v>
      </c>
      <c r="G4" s="10"/>
      <c r="H4" s="11">
        <v>730</v>
      </c>
      <c r="I4" s="10"/>
      <c r="J4" s="10">
        <v>471</v>
      </c>
      <c r="K4" s="10"/>
      <c r="L4" s="11">
        <f>SUM(B4:K4)</f>
        <v>3679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>
      <c r="A5" s="132" t="s">
        <v>42</v>
      </c>
      <c r="B5" s="56">
        <v>491</v>
      </c>
      <c r="C5" s="10"/>
      <c r="D5" s="11">
        <v>517</v>
      </c>
      <c r="E5" s="10"/>
      <c r="F5" s="11">
        <v>466</v>
      </c>
      <c r="G5" s="10"/>
      <c r="H5" s="11">
        <v>479</v>
      </c>
      <c r="I5" s="10"/>
      <c r="J5" s="10">
        <v>252</v>
      </c>
      <c r="K5" s="10"/>
      <c r="L5" s="11">
        <f>SUM(B5:K5)</f>
        <v>2205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>
      <c r="A7" s="133" t="s">
        <v>43</v>
      </c>
      <c r="B7" s="58">
        <v>25</v>
      </c>
      <c r="C7" s="12"/>
      <c r="D7" s="11">
        <v>20</v>
      </c>
      <c r="E7" s="12"/>
      <c r="F7" s="11">
        <v>39</v>
      </c>
      <c r="G7" s="12"/>
      <c r="H7" s="11">
        <v>31</v>
      </c>
      <c r="I7" s="12"/>
      <c r="J7" s="12">
        <v>16</v>
      </c>
      <c r="K7" s="12"/>
      <c r="L7" s="11">
        <f>SUM(B7:K7)</f>
        <v>131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02 al 07 de Mayo  2016</v>
      </c>
      <c r="AX7" s="19">
        <f>B62</f>
        <v>3797</v>
      </c>
      <c r="AY7" s="19">
        <f>C62</f>
        <v>3797</v>
      </c>
    </row>
    <row r="8" spans="1:51" s="18" customFormat="1" ht="15.75" thickBot="1">
      <c r="A8" s="134" t="s">
        <v>2</v>
      </c>
      <c r="B8" s="74"/>
      <c r="C8" s="46">
        <f>SUM(B9:B11)</f>
        <v>455</v>
      </c>
      <c r="D8" s="48"/>
      <c r="E8" s="46">
        <f>SUM(D9:D11)</f>
        <v>518</v>
      </c>
      <c r="F8" s="48"/>
      <c r="G8" s="46">
        <f>SUM(F9:F11)</f>
        <v>453</v>
      </c>
      <c r="H8" s="48"/>
      <c r="I8" s="46">
        <f>SUM(H9:H11)</f>
        <v>381</v>
      </c>
      <c r="J8" s="46"/>
      <c r="K8" s="46">
        <f>SUM(J9:J11)</f>
        <v>240</v>
      </c>
      <c r="L8" s="14"/>
      <c r="M8" s="46">
        <f>SUM(C8,E8,G8,I8,K8)</f>
        <v>2047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09 al 14 de Mayo 2016</v>
      </c>
      <c r="AX8" s="19">
        <f>D62</f>
        <v>4021</v>
      </c>
      <c r="AY8" s="19">
        <f>E62</f>
        <v>4021</v>
      </c>
    </row>
    <row r="9" spans="1:51" s="2" customFormat="1" ht="15.75" thickBot="1">
      <c r="A9" s="82" t="s">
        <v>44</v>
      </c>
      <c r="B9" s="75">
        <v>356</v>
      </c>
      <c r="C9" s="10"/>
      <c r="D9" s="11">
        <v>405</v>
      </c>
      <c r="E9" s="10"/>
      <c r="F9" s="11">
        <v>348</v>
      </c>
      <c r="G9" s="10"/>
      <c r="H9" s="11">
        <v>294</v>
      </c>
      <c r="I9" s="10"/>
      <c r="J9" s="10">
        <v>178</v>
      </c>
      <c r="K9" s="10"/>
      <c r="L9" s="11">
        <f>SUM(B9:K9)</f>
        <v>1581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16 al 21 de Mayo 2016</v>
      </c>
      <c r="AX9" s="19">
        <f>F62</f>
        <v>3756</v>
      </c>
      <c r="AY9" s="19">
        <f>G62</f>
        <v>3756</v>
      </c>
    </row>
    <row r="10" spans="1:51" s="2" customFormat="1" ht="15.75" thickBot="1">
      <c r="A10" s="82" t="s">
        <v>27</v>
      </c>
      <c r="B10" s="56">
        <v>53</v>
      </c>
      <c r="C10" s="10"/>
      <c r="D10" s="11">
        <v>76</v>
      </c>
      <c r="E10" s="10"/>
      <c r="F10" s="11">
        <v>63</v>
      </c>
      <c r="G10" s="10"/>
      <c r="H10" s="11">
        <v>57</v>
      </c>
      <c r="I10" s="10"/>
      <c r="J10" s="10">
        <v>36</v>
      </c>
      <c r="K10" s="10"/>
      <c r="L10" s="11">
        <f>SUM(B10:K10)</f>
        <v>285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23 al 28 de Mayo 2016</v>
      </c>
      <c r="AX10" s="19">
        <f>H62</f>
        <v>3203</v>
      </c>
      <c r="AY10" s="19">
        <f>I62</f>
        <v>3203</v>
      </c>
    </row>
    <row r="11" spans="1:51" s="2" customFormat="1" ht="15.75" thickBot="1">
      <c r="A11" s="77" t="s">
        <v>6</v>
      </c>
      <c r="B11" s="56">
        <v>46</v>
      </c>
      <c r="C11" s="10"/>
      <c r="D11" s="11">
        <v>37</v>
      </c>
      <c r="E11" s="10"/>
      <c r="F11" s="11">
        <v>42</v>
      </c>
      <c r="G11" s="10"/>
      <c r="H11" s="11">
        <v>30</v>
      </c>
      <c r="I11" s="10"/>
      <c r="J11" s="10">
        <v>26</v>
      </c>
      <c r="K11" s="10"/>
      <c r="L11" s="11">
        <f>SUM(B11:K11)</f>
        <v>181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30 al 31 de Mayo 2016</v>
      </c>
      <c r="AX11" s="19">
        <f>J62</f>
        <v>1722</v>
      </c>
      <c r="AY11" s="19">
        <f>K62</f>
        <v>1722</v>
      </c>
    </row>
    <row r="12" spans="1:51" s="2" customFormat="1" ht="15.75" thickBot="1">
      <c r="A12" s="131" t="s">
        <v>9</v>
      </c>
      <c r="B12" s="62"/>
      <c r="C12" s="15">
        <f>SUM(B13:B16)</f>
        <v>964</v>
      </c>
      <c r="D12" s="16"/>
      <c r="E12" s="15">
        <f>SUM(D13:D16)</f>
        <v>1159</v>
      </c>
      <c r="F12" s="16"/>
      <c r="G12" s="15">
        <f>SUM(F13:F16)</f>
        <v>850</v>
      </c>
      <c r="H12" s="16"/>
      <c r="I12" s="15">
        <f>SUM(H13:H16)</f>
        <v>703</v>
      </c>
      <c r="J12" s="15"/>
      <c r="K12" s="15">
        <f>SUM(J13:J16)</f>
        <v>273</v>
      </c>
      <c r="L12" s="17"/>
      <c r="M12" s="46">
        <f>SUM(C12,E12,G12,I12,K12)</f>
        <v>3949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>
      <c r="A13" s="82" t="s">
        <v>47</v>
      </c>
      <c r="B13" s="56">
        <v>104</v>
      </c>
      <c r="C13" s="10"/>
      <c r="D13" s="11">
        <v>112</v>
      </c>
      <c r="E13" s="10"/>
      <c r="F13" s="11">
        <v>82</v>
      </c>
      <c r="G13" s="10"/>
      <c r="H13" s="11">
        <v>69</v>
      </c>
      <c r="I13" s="10"/>
      <c r="J13" s="10">
        <v>25</v>
      </c>
      <c r="K13" s="10"/>
      <c r="L13" s="11">
        <f>SUM(B13:K13)</f>
        <v>392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16499</v>
      </c>
      <c r="AY13" s="20">
        <f>SUM(AY7:AY12)</f>
        <v>16499</v>
      </c>
    </row>
    <row r="14" spans="1:51" s="2" customFormat="1" ht="15.75" thickBot="1">
      <c r="A14" s="82" t="s">
        <v>48</v>
      </c>
      <c r="B14" s="56">
        <v>0</v>
      </c>
      <c r="C14" s="10"/>
      <c r="D14" s="11">
        <v>1</v>
      </c>
      <c r="E14" s="10"/>
      <c r="F14" s="11">
        <v>6</v>
      </c>
      <c r="G14" s="10"/>
      <c r="H14" s="11">
        <v>0</v>
      </c>
      <c r="I14" s="10"/>
      <c r="J14" s="10">
        <v>0</v>
      </c>
      <c r="K14" s="10"/>
      <c r="L14" s="11">
        <f>SUM(B14:K14)</f>
        <v>7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>
      <c r="A15" s="82" t="s">
        <v>46</v>
      </c>
      <c r="B15" s="56">
        <v>243</v>
      </c>
      <c r="C15" s="10"/>
      <c r="D15" s="11">
        <v>280</v>
      </c>
      <c r="E15" s="11"/>
      <c r="F15" s="11">
        <v>209</v>
      </c>
      <c r="G15" s="10"/>
      <c r="H15" s="11">
        <v>188</v>
      </c>
      <c r="I15" s="10"/>
      <c r="J15" s="10">
        <v>66</v>
      </c>
      <c r="K15" s="10"/>
      <c r="L15" s="11">
        <f>SUM(B15:K15)</f>
        <v>986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>
      <c r="A16" s="135" t="s">
        <v>45</v>
      </c>
      <c r="B16" s="64">
        <v>617</v>
      </c>
      <c r="C16" s="10"/>
      <c r="D16" s="11">
        <v>766</v>
      </c>
      <c r="E16" s="12"/>
      <c r="F16" s="11">
        <v>553</v>
      </c>
      <c r="G16" s="10"/>
      <c r="H16" s="11">
        <v>446</v>
      </c>
      <c r="I16" s="10"/>
      <c r="J16" s="10">
        <v>182</v>
      </c>
      <c r="K16" s="10"/>
      <c r="L16" s="11">
        <f>SUM(B16:K16)</f>
        <v>2564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>
      <c r="A17" s="136" t="s">
        <v>8</v>
      </c>
      <c r="B17" s="55"/>
      <c r="C17" s="46">
        <f>SUM(B18:B21)</f>
        <v>28</v>
      </c>
      <c r="D17" s="13"/>
      <c r="E17" s="46">
        <f>SUM(D18:D21)</f>
        <v>28</v>
      </c>
      <c r="F17" s="13"/>
      <c r="G17" s="46">
        <f>SUM(F18:F21)</f>
        <v>35</v>
      </c>
      <c r="H17" s="13"/>
      <c r="I17" s="46">
        <f>SUM(H18:H21)</f>
        <v>32</v>
      </c>
      <c r="J17" s="46"/>
      <c r="K17" s="46">
        <f>SUM(J18:J21)</f>
        <v>9</v>
      </c>
      <c r="L17" s="14"/>
      <c r="M17" s="46">
        <f>SUM(C17,E17,G17,I17,K17)</f>
        <v>132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>
      <c r="A18" s="82" t="s">
        <v>22</v>
      </c>
      <c r="B18" s="56">
        <v>8</v>
      </c>
      <c r="C18" s="10"/>
      <c r="D18" s="11">
        <v>12</v>
      </c>
      <c r="E18" s="10"/>
      <c r="F18" s="11">
        <v>12</v>
      </c>
      <c r="G18" s="10"/>
      <c r="H18" s="11">
        <v>8</v>
      </c>
      <c r="I18" s="10"/>
      <c r="J18" s="10">
        <v>1</v>
      </c>
      <c r="K18" s="10"/>
      <c r="L18" s="11">
        <f>SUM(B18:K18)</f>
        <v>41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>
      <c r="A19" s="82" t="s">
        <v>5</v>
      </c>
      <c r="B19" s="56">
        <v>20</v>
      </c>
      <c r="C19" s="10"/>
      <c r="D19" s="11">
        <v>11</v>
      </c>
      <c r="E19" s="10"/>
      <c r="F19" s="11">
        <v>19</v>
      </c>
      <c r="G19" s="10"/>
      <c r="H19" s="11">
        <v>20</v>
      </c>
      <c r="I19" s="10"/>
      <c r="J19" s="10">
        <v>6</v>
      </c>
      <c r="K19" s="10"/>
      <c r="L19" s="11">
        <f>SUM(B19:K19)</f>
        <v>76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>
      <c r="A20" s="137" t="s">
        <v>46</v>
      </c>
      <c r="B20" s="57">
        <v>0</v>
      </c>
      <c r="C20" s="49"/>
      <c r="D20" s="11">
        <v>5</v>
      </c>
      <c r="E20" s="10"/>
      <c r="F20" s="11">
        <v>4</v>
      </c>
      <c r="G20" s="10"/>
      <c r="H20" s="11">
        <v>4</v>
      </c>
      <c r="I20" s="10"/>
      <c r="J20" s="10">
        <v>1</v>
      </c>
      <c r="K20" s="10"/>
      <c r="L20" s="11">
        <f>SUM(B20:K20)</f>
        <v>14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>
      <c r="A21" s="133" t="s">
        <v>15</v>
      </c>
      <c r="B21" s="58">
        <v>0</v>
      </c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1</v>
      </c>
      <c r="K21" s="12"/>
      <c r="L21" s="11">
        <f>SUM(B21:K21)</f>
        <v>1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>
      <c r="A22" s="138" t="s">
        <v>10</v>
      </c>
      <c r="B22" s="59"/>
      <c r="C22" s="50">
        <f>SUM(B23:B27)</f>
        <v>238</v>
      </c>
      <c r="D22" s="13"/>
      <c r="E22" s="46">
        <f>SUM(D23:D27)</f>
        <v>177</v>
      </c>
      <c r="F22" s="13"/>
      <c r="G22" s="46">
        <f>SUM(F23:F27)</f>
        <v>193</v>
      </c>
      <c r="H22" s="13"/>
      <c r="I22" s="46">
        <f>SUM(H23:H27)</f>
        <v>203</v>
      </c>
      <c r="J22" s="46"/>
      <c r="K22" s="46">
        <f>SUM(J23:J27)</f>
        <v>85</v>
      </c>
      <c r="L22" s="14"/>
      <c r="M22" s="46">
        <f>SUM(C22,E22,G22,I22,K22)</f>
        <v>896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>
      <c r="A23" s="139" t="s">
        <v>49</v>
      </c>
      <c r="B23" s="60">
        <v>15</v>
      </c>
      <c r="C23" s="51"/>
      <c r="D23" s="10">
        <v>7</v>
      </c>
      <c r="E23" s="10"/>
      <c r="F23" s="10">
        <v>3</v>
      </c>
      <c r="G23" s="10"/>
      <c r="H23" s="10">
        <v>21</v>
      </c>
      <c r="I23" s="10"/>
      <c r="J23" s="10">
        <v>14</v>
      </c>
      <c r="K23" s="10"/>
      <c r="L23" s="11">
        <f>SUM(B23:K23)</f>
        <v>60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>
      <c r="A24" s="82" t="s">
        <v>5</v>
      </c>
      <c r="B24" s="56">
        <v>34</v>
      </c>
      <c r="C24" s="10"/>
      <c r="D24" s="10">
        <v>34</v>
      </c>
      <c r="E24" s="10"/>
      <c r="F24" s="10">
        <v>37</v>
      </c>
      <c r="G24" s="10"/>
      <c r="H24" s="10">
        <v>39</v>
      </c>
      <c r="I24" s="10"/>
      <c r="J24" s="10">
        <v>11</v>
      </c>
      <c r="K24" s="10"/>
      <c r="L24" s="11">
        <f>SUM(B24:K24)</f>
        <v>155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>
      <c r="A25" s="82" t="s">
        <v>53</v>
      </c>
      <c r="B25" s="61">
        <v>130</v>
      </c>
      <c r="C25" s="10"/>
      <c r="D25" s="10">
        <v>107</v>
      </c>
      <c r="E25" s="10"/>
      <c r="F25" s="10">
        <v>122</v>
      </c>
      <c r="G25" s="10"/>
      <c r="H25" s="10">
        <v>105</v>
      </c>
      <c r="I25" s="10"/>
      <c r="J25" s="10">
        <v>37</v>
      </c>
      <c r="K25" s="10"/>
      <c r="L25" s="11">
        <f>SUM(B25:K25)</f>
        <v>501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>
      <c r="A26" s="82" t="s">
        <v>54</v>
      </c>
      <c r="B26" s="56">
        <v>12</v>
      </c>
      <c r="C26" s="10"/>
      <c r="D26" s="10">
        <v>11</v>
      </c>
      <c r="E26" s="10"/>
      <c r="F26" s="10">
        <v>17</v>
      </c>
      <c r="G26" s="10"/>
      <c r="H26" s="10">
        <v>14</v>
      </c>
      <c r="I26" s="10"/>
      <c r="J26" s="10">
        <v>9</v>
      </c>
      <c r="K26" s="10"/>
      <c r="L26" s="11">
        <f>SUM(B26:K26)</f>
        <v>63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6015</v>
      </c>
      <c r="AT26" s="39" t="s">
        <v>3</v>
      </c>
      <c r="AU26" s="38">
        <v>6015</v>
      </c>
      <c r="AV26" s="45">
        <f t="shared" ref="AV26:AV36" si="0">AU26/$AS$38</f>
        <v>0.36456754954845749</v>
      </c>
    </row>
    <row r="27" spans="1:48" s="2" customFormat="1" ht="15.75" thickBot="1">
      <c r="A27" s="226" t="s">
        <v>150</v>
      </c>
      <c r="B27" s="58">
        <v>47</v>
      </c>
      <c r="C27" s="12"/>
      <c r="D27" s="10">
        <v>18</v>
      </c>
      <c r="E27" s="12"/>
      <c r="F27" s="10">
        <v>14</v>
      </c>
      <c r="G27" s="12"/>
      <c r="H27" s="10">
        <v>24</v>
      </c>
      <c r="I27" s="12"/>
      <c r="J27" s="12">
        <v>14</v>
      </c>
      <c r="K27" s="12"/>
      <c r="L27" s="11">
        <f>SUM(B27:K27)</f>
        <v>117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3949</v>
      </c>
      <c r="AT27" s="37" t="s">
        <v>9</v>
      </c>
      <c r="AU27" s="40">
        <v>3949</v>
      </c>
      <c r="AV27" s="45">
        <f t="shared" si="0"/>
        <v>0.23934783926298564</v>
      </c>
    </row>
    <row r="28" spans="1:48" s="2" customFormat="1" ht="15.75" thickBot="1">
      <c r="A28" s="131" t="s">
        <v>28</v>
      </c>
      <c r="B28" s="55"/>
      <c r="C28" s="46">
        <f>SUM(B29:B30)</f>
        <v>150</v>
      </c>
      <c r="D28" s="13"/>
      <c r="E28" s="46">
        <f>SUM(D29:D30)</f>
        <v>157</v>
      </c>
      <c r="F28" s="13"/>
      <c r="G28" s="46">
        <f>SUM(F29:F30)</f>
        <v>205</v>
      </c>
      <c r="H28" s="13"/>
      <c r="I28" s="46">
        <f>SUM(H29:H30)</f>
        <v>199</v>
      </c>
      <c r="J28" s="46"/>
      <c r="K28" s="46">
        <f>SUM(J29:J30)</f>
        <v>109</v>
      </c>
      <c r="L28" s="14"/>
      <c r="M28" s="46">
        <f>SUM(C28,E28,G28,I28,K28)</f>
        <v>820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2047</v>
      </c>
      <c r="AT28" s="37" t="s">
        <v>2</v>
      </c>
      <c r="AU28" s="40">
        <v>2047</v>
      </c>
      <c r="AV28" s="45">
        <f t="shared" si="0"/>
        <v>0.12406812534092976</v>
      </c>
    </row>
    <row r="29" spans="1:48" s="2" customFormat="1" ht="15.75" thickBot="1">
      <c r="A29" s="82" t="s">
        <v>55</v>
      </c>
      <c r="B29" s="56">
        <v>145</v>
      </c>
      <c r="C29" s="10"/>
      <c r="D29" s="11">
        <v>148</v>
      </c>
      <c r="E29" s="10"/>
      <c r="F29" s="11">
        <v>200</v>
      </c>
      <c r="G29" s="10"/>
      <c r="H29" s="11">
        <v>190</v>
      </c>
      <c r="I29" s="10"/>
      <c r="J29" s="10">
        <v>105</v>
      </c>
      <c r="K29" s="10"/>
      <c r="L29" s="11">
        <f>SUM(B29:K29)</f>
        <v>788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1074</v>
      </c>
      <c r="AT29" s="37" t="s">
        <v>18</v>
      </c>
      <c r="AU29" s="40">
        <v>1313</v>
      </c>
      <c r="AV29" s="45">
        <f t="shared" si="0"/>
        <v>7.9580580641250981E-2</v>
      </c>
    </row>
    <row r="30" spans="1:48" s="2" customFormat="1" ht="15.75" thickBot="1">
      <c r="A30" s="82" t="s">
        <v>46</v>
      </c>
      <c r="B30" s="56">
        <v>5</v>
      </c>
      <c r="C30" s="10"/>
      <c r="D30" s="11">
        <v>9</v>
      </c>
      <c r="E30" s="10"/>
      <c r="F30" s="11">
        <v>5</v>
      </c>
      <c r="G30" s="10"/>
      <c r="H30" s="11">
        <v>9</v>
      </c>
      <c r="I30" s="10"/>
      <c r="J30" s="10">
        <v>4</v>
      </c>
      <c r="K30" s="10"/>
      <c r="L30" s="11">
        <f>SUM(B30:K30)</f>
        <v>32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1313</v>
      </c>
      <c r="AT30" s="37" t="s">
        <v>17</v>
      </c>
      <c r="AU30" s="40">
        <v>1074</v>
      </c>
      <c r="AV30" s="45">
        <f t="shared" si="0"/>
        <v>6.5094854233589919E-2</v>
      </c>
    </row>
    <row r="31" spans="1:48" s="2" customFormat="1" ht="15.75" thickBot="1">
      <c r="A31" s="131" t="s">
        <v>17</v>
      </c>
      <c r="B31" s="62"/>
      <c r="C31" s="15">
        <f>SUM(B32:B38)</f>
        <v>300</v>
      </c>
      <c r="D31" s="16"/>
      <c r="E31" s="15">
        <f>SUM(D32:D38)</f>
        <v>340</v>
      </c>
      <c r="F31" s="16"/>
      <c r="G31" s="15">
        <f>SUM(F32:F38)</f>
        <v>220</v>
      </c>
      <c r="H31" s="16"/>
      <c r="I31" s="15">
        <f>SUM(H32:H38)</f>
        <v>128</v>
      </c>
      <c r="J31" s="15"/>
      <c r="K31" s="15">
        <f>SUM(J32:J38)</f>
        <v>86</v>
      </c>
      <c r="L31" s="17"/>
      <c r="M31" s="46">
        <f>SUM(C31,E31,G31,I31,K31)</f>
        <v>1074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M28</f>
        <v>820</v>
      </c>
      <c r="AT31" s="37" t="s">
        <v>10</v>
      </c>
      <c r="AU31" s="40">
        <v>896</v>
      </c>
      <c r="AV31" s="45">
        <f t="shared" si="0"/>
        <v>5.4306321595248196E-2</v>
      </c>
    </row>
    <row r="32" spans="1:48" s="2" customFormat="1" ht="15.75" thickBot="1">
      <c r="A32" s="132" t="s">
        <v>6</v>
      </c>
      <c r="B32" s="56">
        <v>59</v>
      </c>
      <c r="C32" s="10"/>
      <c r="D32" s="11">
        <v>74</v>
      </c>
      <c r="E32" s="10"/>
      <c r="F32" s="11">
        <v>60</v>
      </c>
      <c r="G32" s="10"/>
      <c r="H32" s="11">
        <v>33</v>
      </c>
      <c r="I32" s="10"/>
      <c r="J32" s="10">
        <v>22</v>
      </c>
      <c r="K32" s="10"/>
      <c r="L32" s="11">
        <f t="shared" ref="L32:L38" si="1">SUM(B32:K32)</f>
        <v>248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896</v>
      </c>
      <c r="AT32" s="37" t="s">
        <v>28</v>
      </c>
      <c r="AU32" s="40">
        <v>820</v>
      </c>
      <c r="AV32" s="45">
        <f t="shared" si="0"/>
        <v>4.9699981817079825E-2</v>
      </c>
    </row>
    <row r="33" spans="1:48" s="2" customFormat="1" ht="15.75" thickBot="1">
      <c r="A33" s="132" t="s">
        <v>5</v>
      </c>
      <c r="B33" s="56">
        <v>32</v>
      </c>
      <c r="C33" s="10"/>
      <c r="D33" s="11">
        <v>23</v>
      </c>
      <c r="E33" s="10"/>
      <c r="F33" s="11">
        <v>19</v>
      </c>
      <c r="G33" s="10"/>
      <c r="H33" s="11">
        <v>9</v>
      </c>
      <c r="I33" s="10"/>
      <c r="J33" s="10">
        <v>12</v>
      </c>
      <c r="K33" s="10"/>
      <c r="L33" s="11">
        <f t="shared" si="1"/>
        <v>95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M41</f>
        <v>195</v>
      </c>
      <c r="AT33" s="37" t="s">
        <v>23</v>
      </c>
      <c r="AU33" s="40">
        <v>195</v>
      </c>
      <c r="AV33" s="45">
        <f t="shared" si="0"/>
        <v>1.1818898115037274E-2</v>
      </c>
    </row>
    <row r="34" spans="1:48" s="2" customFormat="1" ht="15.75" thickBot="1">
      <c r="A34" s="82" t="s">
        <v>46</v>
      </c>
      <c r="B34" s="56">
        <v>1</v>
      </c>
      <c r="C34" s="10"/>
      <c r="D34" s="11">
        <v>1</v>
      </c>
      <c r="E34" s="10"/>
      <c r="F34" s="11">
        <v>0</v>
      </c>
      <c r="G34" s="10"/>
      <c r="H34" s="11">
        <v>0</v>
      </c>
      <c r="I34" s="10"/>
      <c r="J34" s="10">
        <v>0</v>
      </c>
      <c r="K34" s="10"/>
      <c r="L34" s="11">
        <f t="shared" si="1"/>
        <v>2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132</v>
      </c>
      <c r="AT34" s="37" t="s">
        <v>8</v>
      </c>
      <c r="AU34" s="40">
        <v>132</v>
      </c>
      <c r="AV34" s="45">
        <f t="shared" si="0"/>
        <v>8.0004848778713854E-3</v>
      </c>
    </row>
    <row r="35" spans="1:48" s="2" customFormat="1" ht="15.75" thickBot="1">
      <c r="A35" s="77" t="s">
        <v>48</v>
      </c>
      <c r="B35" s="63">
        <v>56</v>
      </c>
      <c r="C35" s="11"/>
      <c r="D35" s="11">
        <v>44</v>
      </c>
      <c r="E35" s="11"/>
      <c r="F35" s="11">
        <v>41</v>
      </c>
      <c r="G35" s="11"/>
      <c r="H35" s="11">
        <v>22</v>
      </c>
      <c r="I35" s="11"/>
      <c r="J35" s="11">
        <v>17</v>
      </c>
      <c r="K35" s="11"/>
      <c r="L35" s="11">
        <f t="shared" si="1"/>
        <v>180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M48</f>
        <v>33</v>
      </c>
      <c r="AT35" s="37" t="s">
        <v>19</v>
      </c>
      <c r="AU35" s="40">
        <v>33</v>
      </c>
      <c r="AV35" s="45">
        <f t="shared" si="0"/>
        <v>2.0001212194678463E-3</v>
      </c>
    </row>
    <row r="36" spans="1:48" s="2" customFormat="1" ht="15.75" thickBot="1">
      <c r="A36" s="77" t="s">
        <v>56</v>
      </c>
      <c r="B36" s="63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85" t="s">
        <v>105</v>
      </c>
      <c r="AS36" s="40">
        <f>M53</f>
        <v>25</v>
      </c>
      <c r="AT36" s="37" t="s">
        <v>105</v>
      </c>
      <c r="AU36" s="40">
        <v>25</v>
      </c>
      <c r="AV36" s="45">
        <f t="shared" si="0"/>
        <v>1.515243348081702E-3</v>
      </c>
    </row>
    <row r="37" spans="1:48" s="2" customFormat="1" ht="15.75" thickBot="1">
      <c r="A37" s="77" t="s">
        <v>45</v>
      </c>
      <c r="B37" s="63">
        <v>151</v>
      </c>
      <c r="C37" s="11"/>
      <c r="D37" s="11">
        <v>197</v>
      </c>
      <c r="E37" s="11"/>
      <c r="F37" s="11">
        <v>98</v>
      </c>
      <c r="G37" s="11"/>
      <c r="H37" s="11">
        <v>63</v>
      </c>
      <c r="I37" s="11"/>
      <c r="J37" s="11">
        <v>35</v>
      </c>
      <c r="K37" s="11"/>
      <c r="L37" s="11">
        <f t="shared" si="1"/>
        <v>544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>
      <c r="A38" s="77" t="s">
        <v>47</v>
      </c>
      <c r="B38" s="64">
        <v>1</v>
      </c>
      <c r="C38" s="10"/>
      <c r="D38" s="11">
        <v>1</v>
      </c>
      <c r="E38" s="12"/>
      <c r="F38" s="11">
        <v>2</v>
      </c>
      <c r="G38" s="12"/>
      <c r="H38" s="11">
        <v>1</v>
      </c>
      <c r="I38" s="12"/>
      <c r="J38" s="12">
        <v>0</v>
      </c>
      <c r="K38" s="12"/>
      <c r="L38" s="11">
        <f t="shared" si="1"/>
        <v>5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34</v>
      </c>
      <c r="AS38" s="43">
        <f>SUM(AS26:AS36)</f>
        <v>16499</v>
      </c>
      <c r="AT38" s="43"/>
      <c r="AU38" s="43">
        <f>SUM(AU26:AU36)</f>
        <v>16499</v>
      </c>
      <c r="AV38" s="44">
        <f>SUM(AV26:AV36)</f>
        <v>1</v>
      </c>
    </row>
    <row r="39" spans="1:48" s="2" customFormat="1" ht="15.75" thickBot="1">
      <c r="A39" s="131" t="s">
        <v>18</v>
      </c>
      <c r="B39" s="55"/>
      <c r="C39" s="46">
        <f>SUM(B40)</f>
        <v>288</v>
      </c>
      <c r="D39" s="13"/>
      <c r="E39" s="46">
        <f>SUM(D40)</f>
        <v>318</v>
      </c>
      <c r="F39" s="13"/>
      <c r="G39" s="46">
        <f>SUM(F40)</f>
        <v>295</v>
      </c>
      <c r="H39" s="13"/>
      <c r="I39" s="46">
        <f>SUM(H40)</f>
        <v>262</v>
      </c>
      <c r="J39" s="46"/>
      <c r="K39" s="46">
        <f>SUM(J40)</f>
        <v>150</v>
      </c>
      <c r="L39" s="14"/>
      <c r="M39" s="46">
        <f>SUM(C39,E39,G39,I39,K39)</f>
        <v>1313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>
      <c r="A40" s="82" t="s">
        <v>120</v>
      </c>
      <c r="B40" s="56">
        <v>288</v>
      </c>
      <c r="C40" s="10"/>
      <c r="D40" s="11">
        <v>318</v>
      </c>
      <c r="E40" s="10"/>
      <c r="F40" s="11">
        <v>295</v>
      </c>
      <c r="G40" s="10"/>
      <c r="H40" s="11">
        <v>262</v>
      </c>
      <c r="I40" s="10"/>
      <c r="J40" s="10">
        <v>150</v>
      </c>
      <c r="K40" s="10"/>
      <c r="L40" s="11">
        <f>SUM(B40:K40)</f>
        <v>1313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>
      <c r="A41" s="136" t="s">
        <v>23</v>
      </c>
      <c r="B41" s="62"/>
      <c r="C41" s="15">
        <f>SUM(B42:B47)</f>
        <v>38</v>
      </c>
      <c r="D41" s="16"/>
      <c r="E41" s="15">
        <f>SUM(D42:D47)</f>
        <v>42</v>
      </c>
      <c r="F41" s="16"/>
      <c r="G41" s="15">
        <f>SUM(F42:F47)</f>
        <v>48</v>
      </c>
      <c r="H41" s="16"/>
      <c r="I41" s="15">
        <f>SUM(H42:H47)</f>
        <v>46</v>
      </c>
      <c r="J41" s="15"/>
      <c r="K41" s="15">
        <f>SUM(J42:J47)</f>
        <v>21</v>
      </c>
      <c r="L41" s="15"/>
      <c r="M41" s="46">
        <f>SUM(C41,E41,G41,I41,K41)</f>
        <v>195</v>
      </c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>
      <c r="A42" s="82" t="s">
        <v>32</v>
      </c>
      <c r="B42" s="61">
        <v>0</v>
      </c>
      <c r="C42" s="10"/>
      <c r="D42" s="10">
        <v>0</v>
      </c>
      <c r="E42" s="10"/>
      <c r="F42" s="10">
        <v>0</v>
      </c>
      <c r="G42" s="10"/>
      <c r="H42" s="10">
        <v>0</v>
      </c>
      <c r="I42" s="10"/>
      <c r="J42" s="10">
        <v>0</v>
      </c>
      <c r="K42" s="10"/>
      <c r="L42" s="11">
        <f t="shared" ref="L42:L47" si="2">SUM(B42:K42)</f>
        <v>0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>
      <c r="A43" s="82" t="s">
        <v>104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si="2"/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>
      <c r="A44" s="82" t="s">
        <v>20</v>
      </c>
      <c r="B44" s="56">
        <v>15</v>
      </c>
      <c r="C44" s="10"/>
      <c r="D44" s="11">
        <v>16</v>
      </c>
      <c r="E44" s="10"/>
      <c r="F44" s="11">
        <v>28</v>
      </c>
      <c r="G44" s="10"/>
      <c r="H44" s="11">
        <v>27</v>
      </c>
      <c r="I44" s="10"/>
      <c r="J44" s="10">
        <v>14</v>
      </c>
      <c r="K44" s="10"/>
      <c r="L44" s="11">
        <f t="shared" si="2"/>
        <v>100</v>
      </c>
      <c r="M44" s="10"/>
      <c r="N44" s="34">
        <f>SUM(D41,F41,H41,J41,L41)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>
      <c r="A45" s="82" t="s">
        <v>50</v>
      </c>
      <c r="B45" s="61">
        <v>18</v>
      </c>
      <c r="C45" s="10"/>
      <c r="D45" s="10">
        <v>19</v>
      </c>
      <c r="E45" s="10"/>
      <c r="F45" s="10">
        <v>12</v>
      </c>
      <c r="G45" s="10"/>
      <c r="H45" s="10">
        <v>14</v>
      </c>
      <c r="I45" s="10"/>
      <c r="J45" s="10">
        <v>5</v>
      </c>
      <c r="K45" s="10"/>
      <c r="L45" s="11">
        <f t="shared" si="2"/>
        <v>68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>
      <c r="A46" s="82" t="s">
        <v>46</v>
      </c>
      <c r="B46" s="56">
        <v>5</v>
      </c>
      <c r="C46" s="10"/>
      <c r="D46" s="11">
        <v>7</v>
      </c>
      <c r="E46" s="10"/>
      <c r="F46" s="11">
        <v>7</v>
      </c>
      <c r="G46" s="10"/>
      <c r="H46" s="11">
        <v>5</v>
      </c>
      <c r="I46" s="10"/>
      <c r="J46" s="10">
        <v>2</v>
      </c>
      <c r="K46" s="10"/>
      <c r="L46" s="11">
        <f t="shared" si="2"/>
        <v>26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>
      <c r="A47" s="140" t="s">
        <v>5</v>
      </c>
      <c r="B47" s="65">
        <v>0</v>
      </c>
      <c r="C47" s="10"/>
      <c r="D47" s="11">
        <v>0</v>
      </c>
      <c r="E47" s="10"/>
      <c r="F47" s="11">
        <v>1</v>
      </c>
      <c r="G47" s="10"/>
      <c r="H47" s="11">
        <v>0</v>
      </c>
      <c r="I47" s="10"/>
      <c r="J47" s="10">
        <v>0</v>
      </c>
      <c r="K47" s="10"/>
      <c r="L47" s="11">
        <f t="shared" si="2"/>
        <v>1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>
      <c r="A48" s="131" t="s">
        <v>19</v>
      </c>
      <c r="B48" s="62"/>
      <c r="C48" s="15">
        <f>SUM(B49:B52)</f>
        <v>9</v>
      </c>
      <c r="D48" s="16"/>
      <c r="E48" s="15">
        <f>SUM(D49:D52)</f>
        <v>9</v>
      </c>
      <c r="F48" s="16"/>
      <c r="G48" s="15">
        <f>SUM(F49:F52)</f>
        <v>6</v>
      </c>
      <c r="H48" s="16"/>
      <c r="I48" s="15">
        <f>SUM(H49:H52)</f>
        <v>2</v>
      </c>
      <c r="J48" s="15"/>
      <c r="K48" s="15">
        <f>SUM(J49:J52)</f>
        <v>7</v>
      </c>
      <c r="L48" s="17"/>
      <c r="M48" s="46">
        <f>SUM(C48,E48,G48,I48,K48)</f>
        <v>33</v>
      </c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>
      <c r="A49" s="82" t="s">
        <v>51</v>
      </c>
      <c r="B49" s="61">
        <v>1</v>
      </c>
      <c r="C49" s="10"/>
      <c r="D49" s="10">
        <v>0</v>
      </c>
      <c r="E49" s="10"/>
      <c r="F49" s="10">
        <v>0</v>
      </c>
      <c r="G49" s="10"/>
      <c r="H49" s="10">
        <v>2</v>
      </c>
      <c r="I49" s="10"/>
      <c r="J49" s="10">
        <v>1</v>
      </c>
      <c r="K49" s="10"/>
      <c r="L49" s="11">
        <f>SUM(B49:K49)</f>
        <v>4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>
      <c r="A50" s="82" t="s">
        <v>58</v>
      </c>
      <c r="B50" s="61">
        <v>0</v>
      </c>
      <c r="C50" s="10"/>
      <c r="D50" s="10">
        <v>0</v>
      </c>
      <c r="E50" s="10"/>
      <c r="F50" s="10">
        <v>0</v>
      </c>
      <c r="G50" s="10"/>
      <c r="H50" s="10">
        <v>0</v>
      </c>
      <c r="I50" s="10"/>
      <c r="J50" s="10">
        <v>0</v>
      </c>
      <c r="K50" s="10"/>
      <c r="L50" s="11">
        <f>SUM(B50:K50)</f>
        <v>0</v>
      </c>
      <c r="M50" s="10"/>
      <c r="N50" s="34">
        <f>SUM(D48,F48,H48,J48,L48)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>
      <c r="A51" s="82" t="s">
        <v>52</v>
      </c>
      <c r="B51" s="61">
        <v>0</v>
      </c>
      <c r="C51" s="10"/>
      <c r="D51" s="10">
        <v>0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0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>
      <c r="A52" s="82" t="s">
        <v>46</v>
      </c>
      <c r="B52" s="61">
        <v>8</v>
      </c>
      <c r="C52" s="10"/>
      <c r="D52" s="10">
        <v>9</v>
      </c>
      <c r="E52" s="10"/>
      <c r="F52" s="10">
        <v>6</v>
      </c>
      <c r="G52" s="10"/>
      <c r="H52" s="10">
        <v>0</v>
      </c>
      <c r="I52" s="10"/>
      <c r="J52" s="10">
        <v>6</v>
      </c>
      <c r="K52" s="10"/>
      <c r="L52" s="11">
        <f>SUM(B52:K52)</f>
        <v>29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>
      <c r="A53" s="141" t="s">
        <v>105</v>
      </c>
      <c r="B53" s="52"/>
      <c r="C53" s="52">
        <f>SUM(B54:B61)</f>
        <v>4</v>
      </c>
      <c r="D53" s="16"/>
      <c r="E53" s="15">
        <f>SUM(D54:D61)</f>
        <v>3</v>
      </c>
      <c r="F53" s="52"/>
      <c r="G53" s="52">
        <f>SUM(F54:F61)</f>
        <v>8</v>
      </c>
      <c r="H53" s="16"/>
      <c r="I53" s="15">
        <f>SUM(H54:H61)</f>
        <v>7</v>
      </c>
      <c r="J53" s="15"/>
      <c r="K53" s="15">
        <f>SUM(J54:J61)</f>
        <v>3</v>
      </c>
      <c r="L53" s="52"/>
      <c r="M53" s="52">
        <f>SUM(C53,E53,G53,I53,K53)</f>
        <v>25</v>
      </c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>
      <c r="A54" s="181" t="s">
        <v>96</v>
      </c>
      <c r="B54" s="61">
        <v>1</v>
      </c>
      <c r="C54" s="10"/>
      <c r="D54" s="10">
        <v>1</v>
      </c>
      <c r="E54" s="10"/>
      <c r="F54" s="10">
        <v>1</v>
      </c>
      <c r="G54" s="10"/>
      <c r="H54" s="10">
        <v>1</v>
      </c>
      <c r="I54" s="10"/>
      <c r="J54" s="10">
        <v>1</v>
      </c>
      <c r="K54" s="10"/>
      <c r="L54" s="11">
        <f>SUM(B54:K54)</f>
        <v>5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>
      <c r="A55" s="181" t="s">
        <v>97</v>
      </c>
      <c r="B55" s="61">
        <v>0</v>
      </c>
      <c r="C55" s="10"/>
      <c r="D55" s="10">
        <v>0</v>
      </c>
      <c r="E55" s="10"/>
      <c r="F55" s="10">
        <v>0</v>
      </c>
      <c r="G55" s="10"/>
      <c r="H55" s="10">
        <v>0</v>
      </c>
      <c r="I55" s="10"/>
      <c r="J55" s="10">
        <v>0</v>
      </c>
      <c r="K55" s="10"/>
      <c r="L55" s="11">
        <f t="shared" ref="L55:L61" si="3">SUM(B55:K55)</f>
        <v>0</v>
      </c>
      <c r="M55" s="10"/>
      <c r="N55" s="34">
        <f>SUM(D53,F53,H53,J53,L53)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>
      <c r="A56" s="225" t="s">
        <v>142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si="3"/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>
      <c r="A57" s="182" t="s">
        <v>99</v>
      </c>
      <c r="B57" s="61">
        <v>0</v>
      </c>
      <c r="C57" s="10"/>
      <c r="D57" s="10">
        <v>0</v>
      </c>
      <c r="E57" s="10"/>
      <c r="F57" s="10">
        <v>0</v>
      </c>
      <c r="G57" s="10"/>
      <c r="H57" s="10">
        <v>0</v>
      </c>
      <c r="I57" s="10"/>
      <c r="J57" s="10">
        <v>0</v>
      </c>
      <c r="K57" s="10"/>
      <c r="L57" s="11">
        <f t="shared" si="3"/>
        <v>0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>
      <c r="A58" s="181" t="s">
        <v>100</v>
      </c>
      <c r="B58" s="61">
        <v>0</v>
      </c>
      <c r="C58" s="10"/>
      <c r="D58" s="10">
        <v>0</v>
      </c>
      <c r="E58" s="10"/>
      <c r="F58" s="10">
        <v>1</v>
      </c>
      <c r="G58" s="10"/>
      <c r="H58" s="10">
        <v>0</v>
      </c>
      <c r="I58" s="10"/>
      <c r="J58" s="10">
        <v>0</v>
      </c>
      <c r="K58" s="10"/>
      <c r="L58" s="11">
        <f t="shared" si="3"/>
        <v>1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>
      <c r="A59" s="181" t="s">
        <v>101</v>
      </c>
      <c r="B59" s="61">
        <v>2</v>
      </c>
      <c r="C59" s="10"/>
      <c r="D59" s="10">
        <v>1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 t="shared" si="3"/>
        <v>3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>
      <c r="A60" s="181" t="s">
        <v>102</v>
      </c>
      <c r="B60" s="61">
        <v>1</v>
      </c>
      <c r="C60" s="10"/>
      <c r="D60" s="10">
        <v>1</v>
      </c>
      <c r="E60" s="10"/>
      <c r="F60" s="10">
        <v>5</v>
      </c>
      <c r="G60" s="10"/>
      <c r="H60" s="10">
        <v>6</v>
      </c>
      <c r="I60" s="10"/>
      <c r="J60" s="10">
        <v>2</v>
      </c>
      <c r="K60" s="10"/>
      <c r="L60" s="11">
        <f t="shared" si="3"/>
        <v>15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>
      <c r="A61" s="181" t="s">
        <v>103</v>
      </c>
      <c r="B61" s="61">
        <v>0</v>
      </c>
      <c r="C61" s="10"/>
      <c r="D61" s="10">
        <v>0</v>
      </c>
      <c r="E61" s="10"/>
      <c r="F61" s="10">
        <v>1</v>
      </c>
      <c r="G61" s="10"/>
      <c r="H61" s="10">
        <v>0</v>
      </c>
      <c r="I61" s="10"/>
      <c r="J61" s="10">
        <v>0</v>
      </c>
      <c r="K61" s="10"/>
      <c r="L61" s="11">
        <f t="shared" si="3"/>
        <v>1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>
      <c r="A62" s="142" t="s">
        <v>89</v>
      </c>
      <c r="B62" s="53">
        <f>SUBTOTAL(109,B4:B61)</f>
        <v>3797</v>
      </c>
      <c r="C62" s="53">
        <f>SUBTOTAL(109,C3:C61)</f>
        <v>3797</v>
      </c>
      <c r="D62" s="53">
        <f>SUBTOTAL(109,D4:D61)</f>
        <v>4021</v>
      </c>
      <c r="E62" s="53">
        <f>SUBTOTAL(109,E3:E61)</f>
        <v>4021</v>
      </c>
      <c r="F62" s="53">
        <f>SUM(F4:F61)</f>
        <v>3756</v>
      </c>
      <c r="G62" s="53">
        <f>SUM(G3:G61)</f>
        <v>3756</v>
      </c>
      <c r="H62" s="53">
        <f>SUBTOTAL(109,H4:H61)</f>
        <v>3203</v>
      </c>
      <c r="I62" s="53">
        <f>SUBTOTAL(109,I3:I61)</f>
        <v>3203</v>
      </c>
      <c r="J62" s="53">
        <f>SUBTOTAL(109,J4:J61)</f>
        <v>1722</v>
      </c>
      <c r="K62" s="53">
        <f>SUBTOTAL(109,K3:K61)</f>
        <v>1722</v>
      </c>
      <c r="L62" s="54">
        <f>SUM(L4:L61)</f>
        <v>16499</v>
      </c>
      <c r="M62" s="54">
        <f>C62+E62+G62+I62+K62</f>
        <v>16499</v>
      </c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>
      <c r="B63" s="66"/>
      <c r="C63" s="67"/>
      <c r="D63" s="66"/>
      <c r="E63" s="67"/>
      <c r="F63" s="66"/>
      <c r="G63" s="67"/>
      <c r="H63" s="66"/>
      <c r="I63" s="67"/>
      <c r="J63" s="66"/>
      <c r="K63" s="67"/>
      <c r="L63" s="67">
        <f>L62-M62</f>
        <v>0</v>
      </c>
      <c r="M63" s="67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/>
      <c r="M64" s="67"/>
      <c r="N64" s="5">
        <f>N55+N3</f>
        <v>0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>
      <c r="A65" s="6"/>
      <c r="B65" s="68"/>
      <c r="C65" s="69"/>
      <c r="D65" s="68"/>
      <c r="E65" s="69"/>
      <c r="F65" s="68"/>
      <c r="G65" s="69"/>
      <c r="H65" s="68"/>
      <c r="I65" s="69"/>
      <c r="J65" s="68"/>
      <c r="K65" s="69"/>
      <c r="L65" s="69"/>
      <c r="M65" s="69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>
        <f>16043-16104</f>
        <v>-61</v>
      </c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>
      <c r="A69" s="6"/>
      <c r="B69" s="68"/>
      <c r="C69" s="69">
        <f>245-245</f>
        <v>0</v>
      </c>
      <c r="D69" s="68"/>
      <c r="E69" s="69">
        <f>3610-3610</f>
        <v>0</v>
      </c>
      <c r="F69" s="68"/>
      <c r="G69" s="69">
        <f>2853-2853</f>
        <v>0</v>
      </c>
      <c r="H69" s="68"/>
      <c r="I69" s="69">
        <f>3631-3629</f>
        <v>2</v>
      </c>
      <c r="J69" s="68"/>
      <c r="K69" s="69">
        <f>3212-3209</f>
        <v>3</v>
      </c>
      <c r="L69" s="69">
        <f>SUM(C69:K69)</f>
        <v>5</v>
      </c>
      <c r="M69" s="69"/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>
      <c r="A70" s="6"/>
      <c r="B70" s="68"/>
      <c r="C70" s="69"/>
      <c r="D70" s="68"/>
      <c r="E70" s="69"/>
      <c r="F70" s="68"/>
      <c r="G70" s="69"/>
      <c r="H70" s="68"/>
      <c r="I70" s="69"/>
      <c r="J70" s="68"/>
      <c r="K70" s="69"/>
      <c r="L70" s="69"/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>
        <f>13551-13528</f>
        <v>23</v>
      </c>
      <c r="N74" s="6"/>
      <c r="O74" s="6"/>
    </row>
    <row r="75" spans="1:51">
      <c r="C75"/>
      <c r="D75"/>
      <c r="E75"/>
      <c r="F75"/>
      <c r="G75"/>
      <c r="H75"/>
      <c r="I75"/>
      <c r="J75"/>
      <c r="K75"/>
      <c r="L75"/>
      <c r="M75"/>
      <c r="N75" s="6"/>
      <c r="O75" s="6"/>
    </row>
    <row r="76" spans="1:51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>
      <c r="A78" s="30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>
      <c r="A79" s="28"/>
      <c r="B79" s="3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>
      <c r="A81" s="30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X87"/>
  <sheetViews>
    <sheetView showGridLines="0" zoomScale="85" zoomScaleNormal="85" workbookViewId="0">
      <selection activeCell="K57" sqref="K57"/>
    </sheetView>
  </sheetViews>
  <sheetFormatPr defaultColWidth="11.42578125" defaultRowHeight="15.75"/>
  <cols>
    <col min="1" max="1" width="68.42578125" style="187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>
      <c r="B1" s="232" t="s">
        <v>106</v>
      </c>
      <c r="C1" s="233"/>
      <c r="D1" s="230" t="s">
        <v>107</v>
      </c>
      <c r="E1" s="231"/>
      <c r="F1" s="230" t="s">
        <v>108</v>
      </c>
      <c r="G1" s="231"/>
      <c r="H1" s="230" t="s">
        <v>109</v>
      </c>
      <c r="I1" s="231"/>
      <c r="J1" s="230" t="s">
        <v>110</v>
      </c>
      <c r="K1" s="231"/>
      <c r="L1" s="230" t="s">
        <v>111</v>
      </c>
      <c r="M1" s="231"/>
      <c r="N1" s="230" t="s">
        <v>112</v>
      </c>
      <c r="O1" s="231"/>
      <c r="P1" s="230" t="s">
        <v>113</v>
      </c>
      <c r="Q1" s="231"/>
      <c r="R1" s="230" t="s">
        <v>114</v>
      </c>
      <c r="S1" s="231"/>
      <c r="T1" s="230" t="s">
        <v>115</v>
      </c>
      <c r="U1" s="231"/>
      <c r="V1" s="230" t="s">
        <v>116</v>
      </c>
      <c r="W1" s="231"/>
      <c r="X1" s="230" t="s">
        <v>117</v>
      </c>
      <c r="Y1" s="231"/>
      <c r="Z1" s="183" t="s">
        <v>118</v>
      </c>
      <c r="AA1" s="183" t="s">
        <v>119</v>
      </c>
      <c r="AD1" s="234">
        <v>2012</v>
      </c>
      <c r="AE1" s="233"/>
      <c r="AF1" s="230">
        <v>2013</v>
      </c>
      <c r="AG1" s="231"/>
      <c r="AH1" s="230">
        <v>2014</v>
      </c>
      <c r="AI1" s="231"/>
      <c r="AJ1" s="230">
        <v>2015</v>
      </c>
      <c r="AK1" s="231"/>
      <c r="AL1" s="230">
        <v>2016</v>
      </c>
      <c r="AM1" s="231"/>
      <c r="AN1" s="183" t="s">
        <v>33</v>
      </c>
      <c r="AO1" s="183" t="s">
        <v>39</v>
      </c>
    </row>
    <row r="2" spans="1:76" ht="48" thickBot="1">
      <c r="A2" s="188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4" t="s">
        <v>94</v>
      </c>
      <c r="BV2" s="175" t="s">
        <v>30</v>
      </c>
      <c r="BW2" s="174" t="s">
        <v>94</v>
      </c>
      <c r="BX2" s="175" t="s">
        <v>30</v>
      </c>
    </row>
    <row r="3" spans="1:76" ht="15.75" customHeight="1" thickTop="1" thickBot="1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6476</v>
      </c>
      <c r="J3" s="96"/>
      <c r="K3" s="96">
        <f>SUM(J4:J7)</f>
        <v>6015</v>
      </c>
      <c r="L3" s="96"/>
      <c r="M3" s="96">
        <f>SUM(L4:L7)</f>
        <v>0</v>
      </c>
      <c r="N3" s="96"/>
      <c r="O3" s="96">
        <f>SUM(N4:N7)</f>
        <v>0</v>
      </c>
      <c r="P3" s="96"/>
      <c r="Q3" s="96">
        <f>SUM(P4:P7)</f>
        <v>0</v>
      </c>
      <c r="R3" s="97"/>
      <c r="S3" s="98">
        <f>SUM(R4:R7)</f>
        <v>0</v>
      </c>
      <c r="T3" s="97"/>
      <c r="U3" s="98">
        <f t="shared" ref="U3" si="0">SUM(T4:T7)</f>
        <v>0</v>
      </c>
      <c r="V3" s="97"/>
      <c r="W3" s="98">
        <f t="shared" ref="W3" si="1">SUM(V4:V7)</f>
        <v>0</v>
      </c>
      <c r="X3" s="97"/>
      <c r="Y3" s="98">
        <f t="shared" ref="Y3" si="2">SUM(X4:X7)</f>
        <v>0</v>
      </c>
      <c r="Z3" s="89"/>
      <c r="AA3" s="90">
        <f>SUM(B3:Y3)</f>
        <v>33348</v>
      </c>
      <c r="AC3" s="150" t="s">
        <v>88</v>
      </c>
      <c r="AD3" s="143"/>
      <c r="AE3" s="144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5"/>
      <c r="AO3" s="146">
        <f>SUM(AD3:AM3)</f>
        <v>214047</v>
      </c>
      <c r="BU3" s="168" t="s">
        <v>88</v>
      </c>
      <c r="BV3" s="169">
        <f>AO3</f>
        <v>214047</v>
      </c>
      <c r="BW3" s="178" t="s">
        <v>88</v>
      </c>
      <c r="BX3" s="178">
        <v>214047</v>
      </c>
    </row>
    <row r="4" spans="1:76" ht="15.75" customHeight="1" thickBot="1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>
        <v>3934</v>
      </c>
      <c r="I4" s="111"/>
      <c r="J4" s="112">
        <v>3679</v>
      </c>
      <c r="K4" s="111"/>
      <c r="L4" s="112"/>
      <c r="M4" s="111"/>
      <c r="N4" s="112"/>
      <c r="O4" s="111"/>
      <c r="P4" s="112"/>
      <c r="Q4" s="111"/>
      <c r="R4" s="113"/>
      <c r="S4" s="114"/>
      <c r="T4" s="113"/>
      <c r="U4" s="114"/>
      <c r="V4" s="113"/>
      <c r="W4" s="114"/>
      <c r="X4" s="113"/>
      <c r="Y4" s="114"/>
      <c r="Z4" s="108">
        <f>SUM(B4:X4)</f>
        <v>20586</v>
      </c>
      <c r="AA4" s="115"/>
      <c r="AC4" s="151" t="s">
        <v>41</v>
      </c>
      <c r="AD4" s="147">
        <v>14859</v>
      </c>
      <c r="AE4" s="147"/>
      <c r="AF4" s="147">
        <v>33789</v>
      </c>
      <c r="AG4" s="147"/>
      <c r="AH4" s="147">
        <v>43477</v>
      </c>
      <c r="AI4" s="147"/>
      <c r="AJ4" s="147">
        <v>38275</v>
      </c>
      <c r="AK4" s="147"/>
      <c r="AL4" s="147"/>
      <c r="AM4" s="147"/>
      <c r="AN4" s="164">
        <f>SUM(AD4:AM4)</f>
        <v>130400</v>
      </c>
      <c r="AO4" s="165"/>
      <c r="BU4" s="170" t="s">
        <v>82</v>
      </c>
      <c r="BV4" s="171">
        <f>AO8</f>
        <v>81376</v>
      </c>
      <c r="BW4" s="179" t="s">
        <v>82</v>
      </c>
      <c r="BX4" s="179">
        <v>81376</v>
      </c>
    </row>
    <row r="5" spans="1:76" ht="16.5" thickBot="1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>
        <v>2403</v>
      </c>
      <c r="I5" s="111"/>
      <c r="J5" s="112">
        <v>2205</v>
      </c>
      <c r="K5" s="111"/>
      <c r="L5" s="112"/>
      <c r="M5" s="111"/>
      <c r="N5" s="112"/>
      <c r="O5" s="111"/>
      <c r="P5" s="112"/>
      <c r="Q5" s="111"/>
      <c r="R5" s="113"/>
      <c r="S5" s="114"/>
      <c r="T5" s="113"/>
      <c r="U5" s="114"/>
      <c r="V5" s="113"/>
      <c r="W5" s="114"/>
      <c r="X5" s="113"/>
      <c r="Y5" s="114"/>
      <c r="Z5" s="108">
        <f>SUM(B5:X5)</f>
        <v>11998</v>
      </c>
      <c r="AA5" s="115"/>
      <c r="AC5" s="151" t="s">
        <v>42</v>
      </c>
      <c r="AD5" s="147">
        <v>16913</v>
      </c>
      <c r="AE5" s="147"/>
      <c r="AF5" s="147">
        <v>24990</v>
      </c>
      <c r="AG5" s="147"/>
      <c r="AH5" s="147">
        <v>31739</v>
      </c>
      <c r="AI5" s="147"/>
      <c r="AJ5" s="147">
        <v>29069</v>
      </c>
      <c r="AK5" s="147"/>
      <c r="AL5" s="147"/>
      <c r="AM5" s="147"/>
      <c r="AN5" s="164">
        <f>SUM(AD5:AM5)</f>
        <v>102711</v>
      </c>
      <c r="AO5" s="165"/>
      <c r="BU5" s="172" t="s">
        <v>73</v>
      </c>
      <c r="BV5" s="173">
        <f>AO12</f>
        <v>67560</v>
      </c>
      <c r="BW5" s="178" t="s">
        <v>73</v>
      </c>
      <c r="BX5" s="178">
        <v>67560</v>
      </c>
    </row>
    <row r="6" spans="1:76" ht="16.5" thickBot="1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>
        <v>1</v>
      </c>
      <c r="I6" s="111"/>
      <c r="J6" s="112">
        <v>0</v>
      </c>
      <c r="K6" s="111"/>
      <c r="L6" s="112"/>
      <c r="M6" s="111"/>
      <c r="N6" s="112"/>
      <c r="O6" s="111"/>
      <c r="P6" s="112"/>
      <c r="Q6" s="111"/>
      <c r="R6" s="113"/>
      <c r="S6" s="114"/>
      <c r="T6" s="113"/>
      <c r="U6" s="114"/>
      <c r="V6" s="113"/>
      <c r="W6" s="114"/>
      <c r="X6" s="113"/>
      <c r="Y6" s="114"/>
      <c r="Z6" s="108">
        <f>SUM(B6:X6)</f>
        <v>1</v>
      </c>
      <c r="AA6" s="115"/>
      <c r="AC6" s="151" t="s">
        <v>59</v>
      </c>
      <c r="AD6" s="147">
        <v>8</v>
      </c>
      <c r="AE6" s="147"/>
      <c r="AF6" s="147">
        <v>14</v>
      </c>
      <c r="AG6" s="147"/>
      <c r="AH6" s="147">
        <v>105</v>
      </c>
      <c r="AI6" s="147"/>
      <c r="AJ6" s="147">
        <v>269</v>
      </c>
      <c r="AK6" s="147"/>
      <c r="AL6" s="147"/>
      <c r="AM6" s="147"/>
      <c r="AN6" s="164">
        <f t="shared" ref="AN6:AN68" si="3">SUM(AD6:AM6)</f>
        <v>396</v>
      </c>
      <c r="AO6" s="165"/>
      <c r="BU6" s="170" t="s">
        <v>78</v>
      </c>
      <c r="BV6" s="171">
        <f>AO39</f>
        <v>38186</v>
      </c>
      <c r="BW6" s="179" t="s">
        <v>78</v>
      </c>
      <c r="BX6" s="179">
        <v>38186</v>
      </c>
    </row>
    <row r="7" spans="1:76" ht="16.5" thickBot="1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>
        <v>138</v>
      </c>
      <c r="I7" s="111"/>
      <c r="J7" s="112">
        <v>131</v>
      </c>
      <c r="K7" s="111"/>
      <c r="L7" s="112"/>
      <c r="M7" s="111"/>
      <c r="N7" s="112"/>
      <c r="O7" s="111"/>
      <c r="P7" s="112"/>
      <c r="Q7" s="111"/>
      <c r="R7" s="113"/>
      <c r="S7" s="116"/>
      <c r="T7" s="113"/>
      <c r="U7" s="116"/>
      <c r="V7" s="113"/>
      <c r="W7" s="116"/>
      <c r="X7" s="113"/>
      <c r="Y7" s="116"/>
      <c r="Z7" s="108">
        <f>SUM(B7:X7)</f>
        <v>763</v>
      </c>
      <c r="AA7" s="115"/>
      <c r="AC7" s="151" t="s">
        <v>43</v>
      </c>
      <c r="AD7" s="147">
        <v>1571</v>
      </c>
      <c r="AE7" s="147"/>
      <c r="AF7" s="147">
        <v>1137</v>
      </c>
      <c r="AG7" s="147"/>
      <c r="AH7" s="147">
        <v>2861</v>
      </c>
      <c r="AI7" s="147"/>
      <c r="AJ7" s="147">
        <v>5222</v>
      </c>
      <c r="AK7" s="147"/>
      <c r="AL7" s="147"/>
      <c r="AM7" s="147"/>
      <c r="AN7" s="164">
        <f t="shared" si="3"/>
        <v>10791</v>
      </c>
      <c r="AO7" s="165"/>
      <c r="BU7" s="172" t="s">
        <v>83</v>
      </c>
      <c r="BV7" s="173">
        <f>AO28</f>
        <v>36275</v>
      </c>
      <c r="BW7" s="178" t="s">
        <v>72</v>
      </c>
      <c r="BX7" s="178">
        <v>37970</v>
      </c>
    </row>
    <row r="8" spans="1:76" ht="16.5" thickBot="1">
      <c r="A8" s="104" t="s">
        <v>82</v>
      </c>
      <c r="B8" s="95"/>
      <c r="C8" s="95">
        <v>2344</v>
      </c>
      <c r="D8" s="99"/>
      <c r="E8" s="96"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2047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 t="shared" ref="U8" si="4">SUM(T9:T11)</f>
        <v>0</v>
      </c>
      <c r="V8" s="97"/>
      <c r="W8" s="98">
        <f t="shared" ref="W8" si="5">SUM(V9:V11)</f>
        <v>0</v>
      </c>
      <c r="X8" s="97"/>
      <c r="Y8" s="98">
        <f t="shared" ref="Y8" si="6">SUM(X9:X11)</f>
        <v>0</v>
      </c>
      <c r="Z8" s="89"/>
      <c r="AA8" s="90">
        <f>SUM(B8:Y8)</f>
        <v>11052</v>
      </c>
      <c r="AC8" s="152" t="s">
        <v>82</v>
      </c>
      <c r="AD8" s="144"/>
      <c r="AE8" s="144">
        <v>12226</v>
      </c>
      <c r="AF8" s="144"/>
      <c r="AG8" s="144">
        <v>19428</v>
      </c>
      <c r="AH8" s="144"/>
      <c r="AI8" s="144">
        <v>24629</v>
      </c>
      <c r="AJ8" s="144"/>
      <c r="AK8" s="144">
        <v>25093</v>
      </c>
      <c r="AL8" s="144"/>
      <c r="AM8" s="144">
        <f>AB8</f>
        <v>0</v>
      </c>
      <c r="AN8" s="166"/>
      <c r="AO8" s="167">
        <f>SUM(AD8:AM8)</f>
        <v>81376</v>
      </c>
      <c r="BU8" s="170" t="s">
        <v>72</v>
      </c>
      <c r="BV8" s="171">
        <f>AO31</f>
        <v>37970</v>
      </c>
      <c r="BW8" s="179" t="s">
        <v>83</v>
      </c>
      <c r="BX8" s="179">
        <v>36275</v>
      </c>
    </row>
    <row r="9" spans="1:76" ht="16.5" thickBot="1">
      <c r="A9" s="117" t="s">
        <v>44</v>
      </c>
      <c r="B9" s="110">
        <v>1899</v>
      </c>
      <c r="C9" s="111"/>
      <c r="D9" s="112">
        <v>1807</v>
      </c>
      <c r="E9" s="111"/>
      <c r="F9" s="112">
        <v>1777</v>
      </c>
      <c r="G9" s="111"/>
      <c r="H9" s="112">
        <v>1678</v>
      </c>
      <c r="I9" s="111"/>
      <c r="J9" s="112">
        <v>1581</v>
      </c>
      <c r="K9" s="111"/>
      <c r="L9" s="112"/>
      <c r="M9" s="111"/>
      <c r="N9" s="112"/>
      <c r="O9" s="111"/>
      <c r="P9" s="112"/>
      <c r="Q9" s="111"/>
      <c r="R9" s="113"/>
      <c r="S9" s="114"/>
      <c r="T9" s="113"/>
      <c r="U9" s="114"/>
      <c r="V9" s="113"/>
      <c r="W9" s="114"/>
      <c r="X9" s="113"/>
      <c r="Y9" s="114"/>
      <c r="Z9" s="108">
        <f>SUM(B9:X9)</f>
        <v>8742</v>
      </c>
      <c r="AA9" s="115"/>
      <c r="AC9" s="153" t="s">
        <v>44</v>
      </c>
      <c r="AD9" s="147">
        <f>11394+6</f>
        <v>11400</v>
      </c>
      <c r="AE9" s="147"/>
      <c r="AF9" s="147">
        <v>16629</v>
      </c>
      <c r="AG9" s="147"/>
      <c r="AH9" s="147">
        <v>21610</v>
      </c>
      <c r="AI9" s="147"/>
      <c r="AJ9" s="147">
        <v>20210</v>
      </c>
      <c r="AK9" s="147"/>
      <c r="AL9" s="147"/>
      <c r="AM9" s="147"/>
      <c r="AN9" s="162">
        <f t="shared" si="3"/>
        <v>69849</v>
      </c>
      <c r="AO9" s="162"/>
      <c r="BU9" s="172" t="s">
        <v>84</v>
      </c>
      <c r="BV9" s="173">
        <f>AO22</f>
        <v>21016</v>
      </c>
      <c r="BW9" s="178" t="s">
        <v>84</v>
      </c>
      <c r="BX9" s="178">
        <v>21016</v>
      </c>
    </row>
    <row r="10" spans="1:76" ht="16.5" thickBot="1">
      <c r="A10" s="117" t="s">
        <v>27</v>
      </c>
      <c r="B10" s="110">
        <v>358</v>
      </c>
      <c r="C10" s="111"/>
      <c r="D10" s="112">
        <v>367</v>
      </c>
      <c r="E10" s="111"/>
      <c r="F10" s="112">
        <v>335</v>
      </c>
      <c r="G10" s="111"/>
      <c r="H10" s="112">
        <v>294</v>
      </c>
      <c r="I10" s="111"/>
      <c r="J10" s="112">
        <v>285</v>
      </c>
      <c r="K10" s="111"/>
      <c r="L10" s="112"/>
      <c r="M10" s="111"/>
      <c r="N10" s="112"/>
      <c r="O10" s="111"/>
      <c r="P10" s="112"/>
      <c r="Q10" s="111"/>
      <c r="R10" s="113"/>
      <c r="S10" s="114"/>
      <c r="T10" s="113"/>
      <c r="U10" s="114"/>
      <c r="V10" s="113"/>
      <c r="W10" s="114"/>
      <c r="X10" s="113"/>
      <c r="Y10" s="114"/>
      <c r="Z10" s="108">
        <f>SUM(B10:X10)</f>
        <v>1639</v>
      </c>
      <c r="AA10" s="115"/>
      <c r="AC10" s="153" t="s">
        <v>27</v>
      </c>
      <c r="AD10" s="147">
        <v>826</v>
      </c>
      <c r="AE10" s="148"/>
      <c r="AF10" s="147">
        <v>2799</v>
      </c>
      <c r="AG10" s="148"/>
      <c r="AH10" s="148">
        <v>3019</v>
      </c>
      <c r="AI10" s="148"/>
      <c r="AJ10" s="148">
        <v>3582</v>
      </c>
      <c r="AK10" s="148"/>
      <c r="AL10" s="148"/>
      <c r="AM10" s="148"/>
      <c r="AN10" s="162">
        <f t="shared" si="3"/>
        <v>10226</v>
      </c>
      <c r="AO10" s="162"/>
      <c r="BU10" s="170" t="s">
        <v>4</v>
      </c>
      <c r="BV10" s="171">
        <f>AO69</f>
        <v>6090</v>
      </c>
      <c r="BW10" s="179" t="s">
        <v>70</v>
      </c>
      <c r="BX10" s="179">
        <v>8642</v>
      </c>
    </row>
    <row r="11" spans="1:76" ht="16.5" thickBot="1">
      <c r="A11" s="118" t="s">
        <v>6</v>
      </c>
      <c r="B11" s="110">
        <v>87</v>
      </c>
      <c r="C11" s="111"/>
      <c r="D11" s="112">
        <v>136</v>
      </c>
      <c r="E11" s="111"/>
      <c r="F11" s="112">
        <v>134</v>
      </c>
      <c r="G11" s="111"/>
      <c r="H11" s="112">
        <v>133</v>
      </c>
      <c r="I11" s="111"/>
      <c r="J11" s="112">
        <v>181</v>
      </c>
      <c r="K11" s="111"/>
      <c r="L11" s="112"/>
      <c r="M11" s="111"/>
      <c r="N11" s="112"/>
      <c r="O11" s="111"/>
      <c r="P11" s="112"/>
      <c r="Q11" s="111"/>
      <c r="R11" s="113"/>
      <c r="S11" s="114"/>
      <c r="T11" s="113"/>
      <c r="U11" s="114"/>
      <c r="V11" s="113"/>
      <c r="W11" s="114"/>
      <c r="X11" s="113"/>
      <c r="Y11" s="114"/>
      <c r="Z11" s="108">
        <f>SUM(B11:X11)</f>
        <v>671</v>
      </c>
      <c r="AA11" s="115"/>
      <c r="AC11" s="154" t="s">
        <v>6</v>
      </c>
      <c r="AD11" s="147"/>
      <c r="AE11" s="148"/>
      <c r="AF11" s="147"/>
      <c r="AG11" s="148"/>
      <c r="AH11" s="148"/>
      <c r="AI11" s="148"/>
      <c r="AJ11" s="148">
        <v>1322</v>
      </c>
      <c r="AK11" s="148"/>
      <c r="AL11" s="148"/>
      <c r="AM11" s="148"/>
      <c r="AN11" s="162">
        <f t="shared" si="3"/>
        <v>1322</v>
      </c>
      <c r="AO11" s="162"/>
      <c r="BU11" s="172" t="s">
        <v>85</v>
      </c>
      <c r="BV11" s="173">
        <f>AO17</f>
        <v>7654</v>
      </c>
      <c r="BW11" s="178" t="s">
        <v>85</v>
      </c>
      <c r="BX11" s="178">
        <v>7654</v>
      </c>
    </row>
    <row r="12" spans="1:76" ht="16.5" thickBot="1">
      <c r="A12" s="104" t="s">
        <v>73</v>
      </c>
      <c r="B12" s="95"/>
      <c r="C12" s="95">
        <v>2984</v>
      </c>
      <c r="D12" s="99"/>
      <c r="E12" s="96"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3949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101">
        <f t="shared" ref="U12" si="7">SUM(T13:T16)</f>
        <v>0</v>
      </c>
      <c r="V12" s="100"/>
      <c r="W12" s="101">
        <f t="shared" ref="W12" si="8">SUM(V13:V16)</f>
        <v>0</v>
      </c>
      <c r="X12" s="100"/>
      <c r="Y12" s="101">
        <f t="shared" ref="Y12" si="9">SUM(X13:X16)</f>
        <v>0</v>
      </c>
      <c r="Z12" s="89"/>
      <c r="AA12" s="90">
        <f>SUM(B12:Y12)</f>
        <v>20618</v>
      </c>
      <c r="AC12" s="152" t="s">
        <v>73</v>
      </c>
      <c r="AD12" s="144"/>
      <c r="AE12" s="144">
        <v>3716</v>
      </c>
      <c r="AF12" s="144"/>
      <c r="AG12" s="144">
        <v>14214</v>
      </c>
      <c r="AH12" s="144"/>
      <c r="AI12" s="144">
        <v>19235</v>
      </c>
      <c r="AJ12" s="144"/>
      <c r="AK12" s="144">
        <v>30395</v>
      </c>
      <c r="AL12" s="144"/>
      <c r="AM12" s="144">
        <f>AB12</f>
        <v>0</v>
      </c>
      <c r="AN12" s="166"/>
      <c r="AO12" s="167">
        <f>SUM(AD12:AM12)</f>
        <v>67560</v>
      </c>
      <c r="BU12" s="170" t="s">
        <v>70</v>
      </c>
      <c r="BV12" s="171">
        <f>AO44</f>
        <v>8642</v>
      </c>
      <c r="BW12" s="179" t="s">
        <v>4</v>
      </c>
      <c r="BX12" s="179">
        <v>6090</v>
      </c>
    </row>
    <row r="13" spans="1:76" ht="16.5" thickBot="1">
      <c r="A13" s="121" t="s">
        <v>47</v>
      </c>
      <c r="B13" s="110">
        <v>396</v>
      </c>
      <c r="C13" s="111"/>
      <c r="D13" s="112">
        <v>522</v>
      </c>
      <c r="E13" s="111"/>
      <c r="F13" s="112">
        <v>487</v>
      </c>
      <c r="G13" s="111"/>
      <c r="H13" s="112">
        <v>498</v>
      </c>
      <c r="I13" s="111"/>
      <c r="J13" s="112">
        <v>392</v>
      </c>
      <c r="K13" s="111"/>
      <c r="L13" s="112"/>
      <c r="M13" s="111"/>
      <c r="N13" s="112"/>
      <c r="O13" s="111"/>
      <c r="P13" s="112"/>
      <c r="Q13" s="111"/>
      <c r="R13" s="113"/>
      <c r="S13" s="114"/>
      <c r="T13" s="113"/>
      <c r="U13" s="114"/>
      <c r="V13" s="113"/>
      <c r="W13" s="114"/>
      <c r="X13" s="113"/>
      <c r="Y13" s="114"/>
      <c r="Z13" s="108">
        <f>SUM(B13:X13)</f>
        <v>2295</v>
      </c>
      <c r="AA13" s="115"/>
      <c r="AC13" s="151" t="s">
        <v>47</v>
      </c>
      <c r="AD13" s="147">
        <v>659</v>
      </c>
      <c r="AE13" s="148"/>
      <c r="AF13" s="147">
        <v>4242</v>
      </c>
      <c r="AG13" s="148"/>
      <c r="AH13" s="148">
        <v>7211</v>
      </c>
      <c r="AI13" s="148"/>
      <c r="AJ13" s="148">
        <v>6570</v>
      </c>
      <c r="AK13" s="148"/>
      <c r="AL13" s="148"/>
      <c r="AM13" s="148"/>
      <c r="AN13" s="162">
        <f t="shared" si="3"/>
        <v>18682</v>
      </c>
      <c r="AO13" s="162"/>
      <c r="BU13" s="172" t="s">
        <v>71</v>
      </c>
      <c r="BV13" s="173">
        <f>AO41</f>
        <v>2913</v>
      </c>
      <c r="BW13" s="178" t="s">
        <v>71</v>
      </c>
      <c r="BX13" s="178">
        <v>2913</v>
      </c>
    </row>
    <row r="14" spans="1:76" ht="16.5" thickBot="1">
      <c r="A14" s="121" t="s">
        <v>48</v>
      </c>
      <c r="B14" s="110">
        <v>3</v>
      </c>
      <c r="C14" s="111"/>
      <c r="D14" s="112">
        <v>5</v>
      </c>
      <c r="E14" s="111"/>
      <c r="F14" s="112">
        <v>2</v>
      </c>
      <c r="G14" s="111"/>
      <c r="H14" s="112">
        <v>4</v>
      </c>
      <c r="I14" s="111"/>
      <c r="J14" s="112">
        <v>7</v>
      </c>
      <c r="K14" s="111"/>
      <c r="L14" s="112"/>
      <c r="M14" s="111"/>
      <c r="N14" s="112"/>
      <c r="O14" s="111"/>
      <c r="P14" s="112"/>
      <c r="Q14" s="111"/>
      <c r="R14" s="113"/>
      <c r="S14" s="114"/>
      <c r="T14" s="113"/>
      <c r="U14" s="114"/>
      <c r="V14" s="113"/>
      <c r="W14" s="114"/>
      <c r="X14" s="113"/>
      <c r="Y14" s="114"/>
      <c r="Z14" s="108">
        <f>SUM(B14:X14)</f>
        <v>21</v>
      </c>
      <c r="AA14" s="115"/>
      <c r="AC14" s="151" t="s">
        <v>48</v>
      </c>
      <c r="AD14" s="147">
        <v>929</v>
      </c>
      <c r="AE14" s="148"/>
      <c r="AF14" s="147">
        <v>1127</v>
      </c>
      <c r="AG14" s="148"/>
      <c r="AH14" s="148">
        <v>57</v>
      </c>
      <c r="AI14" s="148"/>
      <c r="AJ14" s="148">
        <v>81</v>
      </c>
      <c r="AK14" s="148"/>
      <c r="AL14" s="148"/>
      <c r="AM14" s="148"/>
      <c r="AN14" s="162">
        <f t="shared" si="3"/>
        <v>2194</v>
      </c>
      <c r="AO14" s="162"/>
      <c r="BU14" s="170" t="s">
        <v>79</v>
      </c>
      <c r="BV14" s="171">
        <f>AO51</f>
        <v>1860</v>
      </c>
      <c r="BW14" s="179" t="s">
        <v>86</v>
      </c>
      <c r="BX14" s="179">
        <v>1883</v>
      </c>
    </row>
    <row r="15" spans="1:76" ht="16.5" thickBot="1">
      <c r="A15" s="121" t="s">
        <v>46</v>
      </c>
      <c r="B15" s="110">
        <v>917</v>
      </c>
      <c r="C15" s="111"/>
      <c r="D15" s="112">
        <v>1101</v>
      </c>
      <c r="E15" s="111"/>
      <c r="F15" s="112">
        <v>1196</v>
      </c>
      <c r="G15" s="111"/>
      <c r="H15" s="112">
        <v>1355</v>
      </c>
      <c r="I15" s="111"/>
      <c r="J15" s="112">
        <v>986</v>
      </c>
      <c r="K15" s="111"/>
      <c r="L15" s="112"/>
      <c r="M15" s="111"/>
      <c r="N15" s="112"/>
      <c r="O15" s="111"/>
      <c r="P15" s="112"/>
      <c r="Q15" s="111"/>
      <c r="R15" s="113"/>
      <c r="S15" s="114"/>
      <c r="T15" s="113"/>
      <c r="U15" s="114"/>
      <c r="V15" s="113"/>
      <c r="W15" s="114"/>
      <c r="X15" s="113"/>
      <c r="Y15" s="116"/>
      <c r="Z15" s="108">
        <f>SUM(B15:X15)</f>
        <v>5555</v>
      </c>
      <c r="AA15" s="115"/>
      <c r="AC15" s="151" t="s">
        <v>46</v>
      </c>
      <c r="AD15" s="147">
        <v>2128</v>
      </c>
      <c r="AE15" s="147"/>
      <c r="AF15" s="147">
        <v>8364</v>
      </c>
      <c r="AG15" s="147"/>
      <c r="AH15" s="147">
        <v>3821</v>
      </c>
      <c r="AI15" s="147"/>
      <c r="AJ15" s="147">
        <v>6298</v>
      </c>
      <c r="AK15" s="147"/>
      <c r="AL15" s="147"/>
      <c r="AM15" s="147"/>
      <c r="AN15" s="162">
        <f t="shared" si="3"/>
        <v>20611</v>
      </c>
      <c r="AO15" s="162"/>
      <c r="BU15" s="172" t="s">
        <v>7</v>
      </c>
      <c r="BV15" s="173">
        <f>AO74</f>
        <v>671</v>
      </c>
      <c r="BW15" s="178" t="s">
        <v>79</v>
      </c>
      <c r="BX15" s="178">
        <v>1860</v>
      </c>
    </row>
    <row r="16" spans="1:76" ht="16.5" thickBot="1">
      <c r="A16" s="119" t="s">
        <v>45</v>
      </c>
      <c r="B16" s="110">
        <v>1668</v>
      </c>
      <c r="C16" s="111"/>
      <c r="D16" s="112">
        <v>2948</v>
      </c>
      <c r="E16" s="111"/>
      <c r="F16" s="112">
        <v>2896</v>
      </c>
      <c r="G16" s="111"/>
      <c r="H16" s="112">
        <v>2671</v>
      </c>
      <c r="I16" s="111"/>
      <c r="J16" s="112">
        <v>2564</v>
      </c>
      <c r="K16" s="111"/>
      <c r="L16" s="112"/>
      <c r="M16" s="111"/>
      <c r="N16" s="112"/>
      <c r="O16" s="111"/>
      <c r="P16" s="112"/>
      <c r="Q16" s="111"/>
      <c r="R16" s="113"/>
      <c r="S16" s="116"/>
      <c r="T16" s="113"/>
      <c r="U16" s="116"/>
      <c r="V16" s="113"/>
      <c r="W16" s="116"/>
      <c r="X16" s="113"/>
      <c r="Y16" s="116"/>
      <c r="Z16" s="108">
        <f>SUM(B16:X16)</f>
        <v>12747</v>
      </c>
      <c r="AA16" s="115"/>
      <c r="AC16" s="155" t="s">
        <v>45</v>
      </c>
      <c r="AD16" s="147"/>
      <c r="AE16" s="147"/>
      <c r="AF16" s="147">
        <v>481</v>
      </c>
      <c r="AG16" s="147"/>
      <c r="AH16" s="147">
        <v>8146</v>
      </c>
      <c r="AI16" s="147"/>
      <c r="AJ16" s="147">
        <v>17415</v>
      </c>
      <c r="AK16" s="147"/>
      <c r="AL16" s="147"/>
      <c r="AM16" s="147"/>
      <c r="AN16" s="162">
        <f t="shared" si="3"/>
        <v>26042</v>
      </c>
      <c r="AO16" s="162"/>
      <c r="BU16" s="170" t="s">
        <v>86</v>
      </c>
      <c r="BV16" s="171">
        <f>AO56</f>
        <v>1883</v>
      </c>
      <c r="BW16" s="179" t="s">
        <v>7</v>
      </c>
      <c r="BX16" s="179">
        <v>671</v>
      </c>
    </row>
    <row r="17" spans="1:76" ht="16.5" thickBot="1">
      <c r="A17" s="104" t="s">
        <v>85</v>
      </c>
      <c r="B17" s="95"/>
      <c r="C17" s="95">
        <v>120</v>
      </c>
      <c r="D17" s="99"/>
      <c r="E17" s="96"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132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10">SUM(R18:R21)</f>
        <v>0</v>
      </c>
      <c r="T17" s="97"/>
      <c r="U17" s="98">
        <f t="shared" ref="U17" si="11">SUM(T18:T21)</f>
        <v>0</v>
      </c>
      <c r="V17" s="97"/>
      <c r="W17" s="98">
        <f t="shared" ref="W17" si="12">SUM(V18:V21)</f>
        <v>0</v>
      </c>
      <c r="X17" s="97"/>
      <c r="Y17" s="98">
        <f t="shared" ref="Y17" si="13">SUM(X18:X21)</f>
        <v>0</v>
      </c>
      <c r="Z17" s="89"/>
      <c r="AA17" s="90">
        <f>SUM(B17:Y17)</f>
        <v>676</v>
      </c>
      <c r="AC17" s="152" t="s">
        <v>85</v>
      </c>
      <c r="AD17" s="144"/>
      <c r="AE17" s="144">
        <v>1656</v>
      </c>
      <c r="AF17" s="144"/>
      <c r="AG17" s="144">
        <v>1868</v>
      </c>
      <c r="AH17" s="144"/>
      <c r="AI17" s="144">
        <v>2273</v>
      </c>
      <c r="AJ17" s="144"/>
      <c r="AK17" s="144">
        <v>1857</v>
      </c>
      <c r="AL17" s="144"/>
      <c r="AM17" s="144">
        <f>AB17</f>
        <v>0</v>
      </c>
      <c r="AN17" s="166"/>
      <c r="AO17" s="167">
        <f>SUM(AD17:AM17)</f>
        <v>7654</v>
      </c>
      <c r="BU17" s="176" t="s">
        <v>39</v>
      </c>
      <c r="BV17" s="177">
        <f>SUM(BV3:BV16)</f>
        <v>526143</v>
      </c>
      <c r="BW17" s="180" t="s">
        <v>39</v>
      </c>
      <c r="BX17" s="180">
        <f>SUM(BX3:BX16)</f>
        <v>526143</v>
      </c>
    </row>
    <row r="18" spans="1:76" ht="16.5" thickBot="1">
      <c r="A18" s="121" t="s">
        <v>22</v>
      </c>
      <c r="B18" s="110">
        <v>23</v>
      </c>
      <c r="C18" s="111"/>
      <c r="D18" s="112">
        <v>33</v>
      </c>
      <c r="E18" s="111"/>
      <c r="F18" s="112">
        <v>51</v>
      </c>
      <c r="G18" s="111"/>
      <c r="H18" s="112">
        <v>46</v>
      </c>
      <c r="I18" s="111"/>
      <c r="J18" s="112">
        <v>41</v>
      </c>
      <c r="K18" s="111"/>
      <c r="L18" s="112"/>
      <c r="M18" s="111"/>
      <c r="N18" s="112"/>
      <c r="O18" s="111"/>
      <c r="P18" s="112"/>
      <c r="Q18" s="111"/>
      <c r="R18" s="113"/>
      <c r="S18" s="114"/>
      <c r="T18" s="113"/>
      <c r="U18" s="114"/>
      <c r="V18" s="113"/>
      <c r="W18" s="114"/>
      <c r="X18" s="113"/>
      <c r="Y18" s="114"/>
      <c r="Z18" s="108">
        <f>SUM(B18:X18)</f>
        <v>194</v>
      </c>
      <c r="AA18" s="115"/>
      <c r="AC18" s="151" t="s">
        <v>22</v>
      </c>
      <c r="AD18" s="147">
        <v>676</v>
      </c>
      <c r="AE18" s="147"/>
      <c r="AF18" s="147">
        <v>671</v>
      </c>
      <c r="AG18" s="147"/>
      <c r="AH18" s="147">
        <v>591</v>
      </c>
      <c r="AI18" s="147"/>
      <c r="AJ18" s="147">
        <v>489</v>
      </c>
      <c r="AK18" s="147"/>
      <c r="AL18" s="147"/>
      <c r="AM18" s="147"/>
      <c r="AN18" s="162">
        <f t="shared" si="3"/>
        <v>2427</v>
      </c>
      <c r="AO18" s="162"/>
      <c r="AS18" s="120"/>
    </row>
    <row r="19" spans="1:76" ht="16.5" thickBot="1">
      <c r="A19" s="121" t="s">
        <v>5</v>
      </c>
      <c r="B19" s="110">
        <v>90</v>
      </c>
      <c r="C19" s="111"/>
      <c r="D19" s="112">
        <v>85</v>
      </c>
      <c r="E19" s="111"/>
      <c r="F19" s="112">
        <v>80</v>
      </c>
      <c r="G19" s="111"/>
      <c r="H19" s="112">
        <v>90</v>
      </c>
      <c r="I19" s="111"/>
      <c r="J19" s="112">
        <v>76</v>
      </c>
      <c r="K19" s="111"/>
      <c r="L19" s="112"/>
      <c r="M19" s="111"/>
      <c r="N19" s="112"/>
      <c r="O19" s="111"/>
      <c r="P19" s="112"/>
      <c r="Q19" s="111"/>
      <c r="R19" s="113"/>
      <c r="S19" s="114"/>
      <c r="T19" s="113"/>
      <c r="U19" s="114"/>
      <c r="V19" s="113"/>
      <c r="W19" s="114"/>
      <c r="X19" s="113"/>
      <c r="Y19" s="114"/>
      <c r="Z19" s="108">
        <f>SUM(B19:X19)</f>
        <v>421</v>
      </c>
      <c r="AA19" s="115"/>
      <c r="AC19" s="151" t="s">
        <v>5</v>
      </c>
      <c r="AD19" s="147">
        <v>809</v>
      </c>
      <c r="AE19" s="147"/>
      <c r="AF19" s="147">
        <v>1046</v>
      </c>
      <c r="AG19" s="147"/>
      <c r="AH19" s="147">
        <v>1513</v>
      </c>
      <c r="AI19" s="147"/>
      <c r="AJ19" s="147">
        <v>1145</v>
      </c>
      <c r="AK19" s="147"/>
      <c r="AL19" s="147"/>
      <c r="AM19" s="147"/>
      <c r="AN19" s="162">
        <f t="shared" si="3"/>
        <v>4513</v>
      </c>
      <c r="AO19" s="162"/>
    </row>
    <row r="20" spans="1:76" ht="16.5" thickBot="1">
      <c r="A20" s="121" t="s">
        <v>46</v>
      </c>
      <c r="B20" s="112">
        <v>7</v>
      </c>
      <c r="C20" s="111"/>
      <c r="D20" s="112">
        <v>8</v>
      </c>
      <c r="E20" s="111"/>
      <c r="F20" s="112">
        <v>15</v>
      </c>
      <c r="G20" s="111"/>
      <c r="H20" s="112">
        <v>13</v>
      </c>
      <c r="I20" s="111"/>
      <c r="J20" s="112">
        <v>14</v>
      </c>
      <c r="K20" s="111"/>
      <c r="L20" s="112"/>
      <c r="M20" s="111"/>
      <c r="N20" s="112"/>
      <c r="O20" s="111"/>
      <c r="P20" s="112"/>
      <c r="Q20" s="111"/>
      <c r="R20" s="113"/>
      <c r="S20" s="114"/>
      <c r="T20" s="113"/>
      <c r="U20" s="114"/>
      <c r="V20" s="113"/>
      <c r="W20" s="114"/>
      <c r="X20" s="113"/>
      <c r="Y20" s="114"/>
      <c r="Z20" s="108">
        <f>SUM(B20:X20)</f>
        <v>57</v>
      </c>
      <c r="AA20" s="115"/>
      <c r="AC20" s="151" t="s">
        <v>46</v>
      </c>
      <c r="AD20" s="147">
        <v>171</v>
      </c>
      <c r="AE20" s="147"/>
      <c r="AF20" s="147">
        <v>149</v>
      </c>
      <c r="AG20" s="147"/>
      <c r="AH20" s="147">
        <v>159</v>
      </c>
      <c r="AI20" s="147"/>
      <c r="AJ20" s="147">
        <v>217</v>
      </c>
      <c r="AK20" s="147"/>
      <c r="AL20" s="147"/>
      <c r="AM20" s="147"/>
      <c r="AN20" s="162">
        <f t="shared" si="3"/>
        <v>696</v>
      </c>
      <c r="AO20" s="162"/>
    </row>
    <row r="21" spans="1:76" ht="16.5" thickBot="1">
      <c r="A21" s="121" t="s">
        <v>15</v>
      </c>
      <c r="B21" s="110">
        <v>0</v>
      </c>
      <c r="C21" s="111"/>
      <c r="D21" s="112">
        <v>1</v>
      </c>
      <c r="E21" s="111"/>
      <c r="F21" s="112">
        <v>1</v>
      </c>
      <c r="G21" s="111"/>
      <c r="H21" s="111">
        <v>1</v>
      </c>
      <c r="I21" s="111"/>
      <c r="J21" s="111">
        <v>1</v>
      </c>
      <c r="K21" s="111"/>
      <c r="L21" s="111"/>
      <c r="M21" s="111"/>
      <c r="N21" s="112"/>
      <c r="O21" s="111"/>
      <c r="P21" s="112"/>
      <c r="Q21" s="111"/>
      <c r="R21" s="113"/>
      <c r="S21" s="116"/>
      <c r="T21" s="113"/>
      <c r="U21" s="116"/>
      <c r="V21" s="113"/>
      <c r="W21" s="116"/>
      <c r="X21" s="113"/>
      <c r="Y21" s="116"/>
      <c r="Z21" s="108">
        <f>SUM(B21:X21)</f>
        <v>4</v>
      </c>
      <c r="AA21" s="115"/>
      <c r="AC21" s="151" t="s">
        <v>15</v>
      </c>
      <c r="AD21" s="147"/>
      <c r="AE21" s="147"/>
      <c r="AF21" s="147">
        <v>2</v>
      </c>
      <c r="AG21" s="147"/>
      <c r="AH21" s="147">
        <v>10</v>
      </c>
      <c r="AI21" s="147"/>
      <c r="AJ21" s="147">
        <v>6</v>
      </c>
      <c r="AK21" s="147"/>
      <c r="AL21" s="147"/>
      <c r="AM21" s="147"/>
      <c r="AN21" s="162">
        <f t="shared" si="3"/>
        <v>18</v>
      </c>
      <c r="AO21" s="162"/>
    </row>
    <row r="22" spans="1:76" ht="16.5" thickBot="1">
      <c r="A22" s="104" t="s">
        <v>84</v>
      </c>
      <c r="B22" s="95"/>
      <c r="C22" s="95">
        <v>860</v>
      </c>
      <c r="D22" s="99"/>
      <c r="E22" s="96"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896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14">SUM(R23:R27)</f>
        <v>0</v>
      </c>
      <c r="T22" s="97"/>
      <c r="U22" s="98">
        <f t="shared" ref="U22" si="15">SUM(T23:T27)</f>
        <v>0</v>
      </c>
      <c r="V22" s="97"/>
      <c r="W22" s="98">
        <f t="shared" ref="W22" si="16">SUM(V23:V27)</f>
        <v>0</v>
      </c>
      <c r="X22" s="97"/>
      <c r="Y22" s="98">
        <f t="shared" ref="Y22" si="17">SUM(X23:X27)</f>
        <v>0</v>
      </c>
      <c r="Z22" s="89"/>
      <c r="AA22" s="90">
        <f>SUM(B22:Y22)</f>
        <v>4578</v>
      </c>
      <c r="AC22" s="152" t="s">
        <v>84</v>
      </c>
      <c r="AD22" s="144"/>
      <c r="AE22" s="144">
        <v>1672</v>
      </c>
      <c r="AF22" s="144"/>
      <c r="AG22" s="144">
        <v>4187</v>
      </c>
      <c r="AH22" s="144"/>
      <c r="AI22" s="144">
        <v>5559</v>
      </c>
      <c r="AJ22" s="144"/>
      <c r="AK22" s="144">
        <v>9598</v>
      </c>
      <c r="AL22" s="144"/>
      <c r="AM22" s="144">
        <f>AB22</f>
        <v>0</v>
      </c>
      <c r="AN22" s="166"/>
      <c r="AO22" s="167">
        <f>SUM(AD22:AM22)</f>
        <v>21016</v>
      </c>
    </row>
    <row r="23" spans="1:76" ht="16.5" thickBot="1">
      <c r="A23" s="189" t="s">
        <v>49</v>
      </c>
      <c r="B23" s="112">
        <v>46</v>
      </c>
      <c r="C23" s="111"/>
      <c r="D23" s="112">
        <v>51</v>
      </c>
      <c r="E23" s="111"/>
      <c r="F23" s="112">
        <v>42</v>
      </c>
      <c r="G23" s="111"/>
      <c r="H23" s="112">
        <v>42</v>
      </c>
      <c r="I23" s="111"/>
      <c r="J23" s="112">
        <v>60</v>
      </c>
      <c r="K23" s="111"/>
      <c r="L23" s="112"/>
      <c r="M23" s="111"/>
      <c r="N23" s="112"/>
      <c r="O23" s="111"/>
      <c r="P23" s="112"/>
      <c r="Q23" s="111"/>
      <c r="R23" s="113"/>
      <c r="S23" s="114"/>
      <c r="T23" s="113"/>
      <c r="U23" s="114"/>
      <c r="V23" s="113"/>
      <c r="W23" s="114"/>
      <c r="X23" s="113"/>
      <c r="Y23" s="114"/>
      <c r="Z23" s="108">
        <f>SUM(B23:X23)</f>
        <v>241</v>
      </c>
      <c r="AA23" s="115"/>
      <c r="AC23" s="156" t="s">
        <v>49</v>
      </c>
      <c r="AD23" s="147">
        <v>173</v>
      </c>
      <c r="AE23" s="147"/>
      <c r="AF23" s="147">
        <v>363</v>
      </c>
      <c r="AG23" s="147"/>
      <c r="AH23" s="147">
        <v>474</v>
      </c>
      <c r="AI23" s="147"/>
      <c r="AJ23" s="147">
        <v>951</v>
      </c>
      <c r="AK23" s="147"/>
      <c r="AL23" s="147"/>
      <c r="AM23" s="147"/>
      <c r="AN23" s="162">
        <f t="shared" si="3"/>
        <v>1961</v>
      </c>
      <c r="AO23" s="162"/>
    </row>
    <row r="24" spans="1:76" ht="16.5" thickBot="1">
      <c r="A24" s="121" t="s">
        <v>5</v>
      </c>
      <c r="B24" s="110">
        <v>85</v>
      </c>
      <c r="C24" s="111"/>
      <c r="D24" s="112">
        <v>128</v>
      </c>
      <c r="E24" s="111"/>
      <c r="F24" s="112">
        <v>147</v>
      </c>
      <c r="G24" s="111"/>
      <c r="H24" s="112">
        <v>121</v>
      </c>
      <c r="I24" s="111"/>
      <c r="J24" s="112">
        <v>155</v>
      </c>
      <c r="K24" s="111"/>
      <c r="L24" s="112"/>
      <c r="M24" s="111"/>
      <c r="N24" s="112"/>
      <c r="O24" s="111"/>
      <c r="P24" s="112"/>
      <c r="Q24" s="111"/>
      <c r="R24" s="113"/>
      <c r="S24" s="114"/>
      <c r="T24" s="113"/>
      <c r="U24" s="114"/>
      <c r="V24" s="113"/>
      <c r="W24" s="114"/>
      <c r="X24" s="113"/>
      <c r="Y24" s="114"/>
      <c r="Z24" s="108">
        <f>SUM(B24:X24)</f>
        <v>636</v>
      </c>
      <c r="AA24" s="115"/>
      <c r="AC24" s="151" t="s">
        <v>5</v>
      </c>
      <c r="AD24" s="147">
        <v>160</v>
      </c>
      <c r="AE24" s="147"/>
      <c r="AF24" s="147">
        <v>361</v>
      </c>
      <c r="AG24" s="147"/>
      <c r="AH24" s="147">
        <v>420</v>
      </c>
      <c r="AI24" s="147"/>
      <c r="AJ24" s="147">
        <v>1164</v>
      </c>
      <c r="AK24" s="147"/>
      <c r="AL24" s="147"/>
      <c r="AM24" s="147"/>
      <c r="AN24" s="162">
        <f t="shared" si="3"/>
        <v>2105</v>
      </c>
      <c r="AO24" s="162"/>
    </row>
    <row r="25" spans="1:76" ht="16.5" thickBot="1">
      <c r="A25" s="121" t="s">
        <v>53</v>
      </c>
      <c r="B25" s="112">
        <v>545</v>
      </c>
      <c r="C25" s="111"/>
      <c r="D25" s="112">
        <v>567</v>
      </c>
      <c r="E25" s="111"/>
      <c r="F25" s="112">
        <v>557</v>
      </c>
      <c r="G25" s="111"/>
      <c r="H25" s="112">
        <v>476</v>
      </c>
      <c r="I25" s="111"/>
      <c r="J25" s="112">
        <v>501</v>
      </c>
      <c r="K25" s="111"/>
      <c r="L25" s="112"/>
      <c r="M25" s="111"/>
      <c r="N25" s="112"/>
      <c r="O25" s="111"/>
      <c r="P25" s="112"/>
      <c r="Q25" s="111"/>
      <c r="R25" s="113"/>
      <c r="S25" s="114"/>
      <c r="T25" s="113"/>
      <c r="U25" s="114"/>
      <c r="V25" s="113"/>
      <c r="W25" s="114"/>
      <c r="X25" s="113"/>
      <c r="Y25" s="114"/>
      <c r="Z25" s="108">
        <f>SUM(B25:X25)</f>
        <v>2646</v>
      </c>
      <c r="AA25" s="115"/>
      <c r="AC25" s="151" t="s">
        <v>53</v>
      </c>
      <c r="AD25" s="147">
        <v>117</v>
      </c>
      <c r="AE25" s="147"/>
      <c r="AF25" s="147">
        <v>1583</v>
      </c>
      <c r="AG25" s="147"/>
      <c r="AH25" s="147">
        <v>2540</v>
      </c>
      <c r="AI25" s="147"/>
      <c r="AJ25" s="147">
        <v>5908</v>
      </c>
      <c r="AK25" s="147"/>
      <c r="AL25" s="147"/>
      <c r="AM25" s="147"/>
      <c r="AN25" s="162">
        <f t="shared" si="3"/>
        <v>10148</v>
      </c>
      <c r="AO25" s="162"/>
    </row>
    <row r="26" spans="1:76" ht="16.5" thickBot="1">
      <c r="A26" s="121" t="s">
        <v>54</v>
      </c>
      <c r="B26" s="110">
        <v>59</v>
      </c>
      <c r="C26" s="111"/>
      <c r="D26" s="112">
        <v>60</v>
      </c>
      <c r="E26" s="111"/>
      <c r="F26" s="112">
        <v>78</v>
      </c>
      <c r="G26" s="111"/>
      <c r="H26" s="112">
        <v>61</v>
      </c>
      <c r="I26" s="111"/>
      <c r="J26" s="112">
        <v>63</v>
      </c>
      <c r="K26" s="111"/>
      <c r="L26" s="112"/>
      <c r="M26" s="111"/>
      <c r="N26" s="112"/>
      <c r="O26" s="111"/>
      <c r="P26" s="112"/>
      <c r="Q26" s="111"/>
      <c r="R26" s="113"/>
      <c r="S26" s="114"/>
      <c r="T26" s="113"/>
      <c r="U26" s="114"/>
      <c r="V26" s="113"/>
      <c r="W26" s="114"/>
      <c r="X26" s="113"/>
      <c r="Y26" s="114"/>
      <c r="Z26" s="108">
        <f>SUM(B26:X26)</f>
        <v>321</v>
      </c>
      <c r="AA26" s="115"/>
      <c r="AC26" s="151" t="s">
        <v>54</v>
      </c>
      <c r="AD26" s="147">
        <v>53</v>
      </c>
      <c r="AE26" s="148"/>
      <c r="AF26" s="147">
        <v>504</v>
      </c>
      <c r="AG26" s="148"/>
      <c r="AH26" s="148">
        <v>952</v>
      </c>
      <c r="AI26" s="148"/>
      <c r="AJ26" s="147">
        <v>711</v>
      </c>
      <c r="AK26" s="148"/>
      <c r="AL26" s="148"/>
      <c r="AM26" s="148"/>
      <c r="AN26" s="162">
        <f t="shared" si="3"/>
        <v>2220</v>
      </c>
      <c r="AO26" s="162"/>
    </row>
    <row r="27" spans="1:76" ht="16.5" thickBot="1">
      <c r="A27" s="227" t="s">
        <v>150</v>
      </c>
      <c r="B27" s="110">
        <v>125</v>
      </c>
      <c r="C27" s="111"/>
      <c r="D27" s="112">
        <v>188</v>
      </c>
      <c r="E27" s="111"/>
      <c r="F27" s="112">
        <v>134</v>
      </c>
      <c r="G27" s="111"/>
      <c r="H27" s="112">
        <v>170</v>
      </c>
      <c r="I27" s="111"/>
      <c r="J27" s="112">
        <v>117</v>
      </c>
      <c r="K27" s="111"/>
      <c r="L27" s="112"/>
      <c r="M27" s="111"/>
      <c r="N27" s="112"/>
      <c r="O27" s="111"/>
      <c r="P27" s="112"/>
      <c r="Q27" s="111"/>
      <c r="R27" s="113"/>
      <c r="S27" s="116"/>
      <c r="T27" s="113"/>
      <c r="U27" s="116"/>
      <c r="V27" s="113"/>
      <c r="W27" s="116"/>
      <c r="X27" s="113"/>
      <c r="Y27" s="116"/>
      <c r="Z27" s="108">
        <f>SUM(B27:X27)</f>
        <v>734</v>
      </c>
      <c r="AA27" s="115"/>
      <c r="AC27" s="227" t="s">
        <v>150</v>
      </c>
      <c r="AD27" s="147">
        <v>1169</v>
      </c>
      <c r="AE27" s="147"/>
      <c r="AF27" s="147">
        <v>1376</v>
      </c>
      <c r="AG27" s="147"/>
      <c r="AH27" s="147">
        <v>1173</v>
      </c>
      <c r="AI27" s="147"/>
      <c r="AJ27" s="147">
        <v>898</v>
      </c>
      <c r="AK27" s="147"/>
      <c r="AL27" s="147"/>
      <c r="AM27" s="147"/>
      <c r="AN27" s="162">
        <f t="shared" si="3"/>
        <v>4616</v>
      </c>
      <c r="AO27" s="162"/>
    </row>
    <row r="28" spans="1:76" ht="16.5" thickBot="1">
      <c r="A28" s="104" t="s">
        <v>83</v>
      </c>
      <c r="B28" s="102"/>
      <c r="C28" s="95">
        <v>1040</v>
      </c>
      <c r="D28" s="99"/>
      <c r="E28" s="96">
        <v>1234</v>
      </c>
      <c r="F28" s="99"/>
      <c r="G28" s="96">
        <f>SUM(F29:F30)</f>
        <v>985</v>
      </c>
      <c r="H28" s="99"/>
      <c r="I28" s="96">
        <f>SUM(H29:H30)</f>
        <v>831</v>
      </c>
      <c r="J28" s="99"/>
      <c r="K28" s="96">
        <f>SUM(J29:J30)</f>
        <v>820</v>
      </c>
      <c r="L28" s="99"/>
      <c r="M28" s="96">
        <f>SUM(L29:L30)</f>
        <v>0</v>
      </c>
      <c r="N28" s="99"/>
      <c r="O28" s="96">
        <f>SUM(N29:N30)</f>
        <v>0</v>
      </c>
      <c r="P28" s="99"/>
      <c r="Q28" s="96">
        <f>SUM(P29:P30)</f>
        <v>0</v>
      </c>
      <c r="R28" s="97"/>
      <c r="S28" s="98">
        <f t="shared" ref="S28" si="18">SUM(R29:R30)</f>
        <v>0</v>
      </c>
      <c r="T28" s="97"/>
      <c r="U28" s="98">
        <f t="shared" ref="U28" si="19">SUM(T29:T30)</f>
        <v>0</v>
      </c>
      <c r="V28" s="97"/>
      <c r="W28" s="98">
        <f t="shared" ref="W28" si="20">SUM(V29:V30)</f>
        <v>0</v>
      </c>
      <c r="X28" s="97"/>
      <c r="Y28" s="98">
        <f t="shared" ref="Y28" si="21">SUM(X29:X30)</f>
        <v>0</v>
      </c>
      <c r="Z28" s="89"/>
      <c r="AA28" s="90">
        <f>SUM(B28:Y28)</f>
        <v>4910</v>
      </c>
      <c r="AC28" s="152" t="s">
        <v>83</v>
      </c>
      <c r="AD28" s="144"/>
      <c r="AE28" s="144">
        <v>2153</v>
      </c>
      <c r="AF28" s="144"/>
      <c r="AG28" s="144">
        <v>8566</v>
      </c>
      <c r="AH28" s="144"/>
      <c r="AI28" s="144">
        <v>11917</v>
      </c>
      <c r="AJ28" s="144"/>
      <c r="AK28" s="144">
        <v>13639</v>
      </c>
      <c r="AL28" s="144"/>
      <c r="AM28" s="144">
        <f>AB28</f>
        <v>0</v>
      </c>
      <c r="AN28" s="166"/>
      <c r="AO28" s="167">
        <f>SUM(AD28:AM28)</f>
        <v>36275</v>
      </c>
    </row>
    <row r="29" spans="1:76" ht="16.5" thickBot="1">
      <c r="A29" s="121" t="s">
        <v>55</v>
      </c>
      <c r="B29" s="110">
        <v>1010</v>
      </c>
      <c r="C29" s="111"/>
      <c r="D29" s="112">
        <v>1208</v>
      </c>
      <c r="E29" s="111"/>
      <c r="F29" s="112">
        <v>948</v>
      </c>
      <c r="G29" s="111"/>
      <c r="H29" s="112">
        <v>781</v>
      </c>
      <c r="I29" s="111"/>
      <c r="J29" s="112">
        <v>788</v>
      </c>
      <c r="K29" s="111"/>
      <c r="L29" s="112"/>
      <c r="M29" s="111"/>
      <c r="N29" s="112"/>
      <c r="O29" s="111"/>
      <c r="P29" s="112"/>
      <c r="Q29" s="111"/>
      <c r="R29" s="113"/>
      <c r="S29" s="114"/>
      <c r="T29" s="113"/>
      <c r="U29" s="114"/>
      <c r="V29" s="113"/>
      <c r="W29" s="114"/>
      <c r="X29" s="113"/>
      <c r="Y29" s="114"/>
      <c r="Z29" s="108">
        <f>SUM(B29:X29)</f>
        <v>4735</v>
      </c>
      <c r="AA29" s="115"/>
      <c r="AC29" s="151" t="s">
        <v>55</v>
      </c>
      <c r="AD29" s="147">
        <v>2005</v>
      </c>
      <c r="AE29" s="147"/>
      <c r="AF29" s="147">
        <v>8091</v>
      </c>
      <c r="AG29" s="147"/>
      <c r="AH29" s="147">
        <v>11520</v>
      </c>
      <c r="AI29" s="147"/>
      <c r="AJ29" s="147">
        <v>13191</v>
      </c>
      <c r="AK29" s="147"/>
      <c r="AL29" s="147"/>
      <c r="AM29" s="147"/>
      <c r="AN29" s="162">
        <f t="shared" si="3"/>
        <v>34807</v>
      </c>
      <c r="AO29" s="162"/>
    </row>
    <row r="30" spans="1:76" ht="16.5" thickBot="1">
      <c r="A30" s="121" t="s">
        <v>46</v>
      </c>
      <c r="B30" s="110">
        <v>30</v>
      </c>
      <c r="C30" s="111"/>
      <c r="D30" s="112">
        <v>26</v>
      </c>
      <c r="E30" s="111"/>
      <c r="F30" s="112">
        <v>37</v>
      </c>
      <c r="G30" s="111"/>
      <c r="H30" s="112">
        <v>50</v>
      </c>
      <c r="I30" s="111"/>
      <c r="J30" s="112">
        <v>32</v>
      </c>
      <c r="K30" s="111"/>
      <c r="L30" s="112"/>
      <c r="M30" s="111"/>
      <c r="N30" s="112"/>
      <c r="O30" s="111"/>
      <c r="P30" s="112"/>
      <c r="Q30" s="111"/>
      <c r="R30" s="113"/>
      <c r="S30" s="114"/>
      <c r="T30" s="113"/>
      <c r="U30" s="114"/>
      <c r="V30" s="113"/>
      <c r="W30" s="114"/>
      <c r="X30" s="113"/>
      <c r="Y30" s="114"/>
      <c r="Z30" s="108">
        <f>SUM(B30:X30)</f>
        <v>175</v>
      </c>
      <c r="AA30" s="115"/>
      <c r="AC30" s="151" t="s">
        <v>46</v>
      </c>
      <c r="AD30" s="147">
        <v>148</v>
      </c>
      <c r="AE30" s="147"/>
      <c r="AF30" s="147">
        <v>475</v>
      </c>
      <c r="AG30" s="147"/>
      <c r="AH30" s="147">
        <v>397</v>
      </c>
      <c r="AI30" s="147"/>
      <c r="AJ30" s="147">
        <v>447</v>
      </c>
      <c r="AK30" s="147"/>
      <c r="AL30" s="147"/>
      <c r="AM30" s="147"/>
      <c r="AN30" s="162">
        <f t="shared" si="3"/>
        <v>1467</v>
      </c>
      <c r="AO30" s="162"/>
    </row>
    <row r="31" spans="1:76" ht="16.5" thickBot="1">
      <c r="A31" s="104" t="s">
        <v>72</v>
      </c>
      <c r="B31" s="95"/>
      <c r="C31" s="95">
        <v>1188</v>
      </c>
      <c r="D31" s="99"/>
      <c r="E31" s="96">
        <v>1730</v>
      </c>
      <c r="F31" s="99"/>
      <c r="G31" s="96">
        <f>SUM(F32:F38)</f>
        <v>1226</v>
      </c>
      <c r="H31" s="99"/>
      <c r="I31" s="96">
        <f>SUM(H32:H38)</f>
        <v>1402</v>
      </c>
      <c r="J31" s="99"/>
      <c r="K31" s="96">
        <f>SUM(J32:J38)</f>
        <v>1074</v>
      </c>
      <c r="L31" s="99"/>
      <c r="M31" s="96">
        <f>SUM(L32:L38)</f>
        <v>0</v>
      </c>
      <c r="N31" s="99"/>
      <c r="O31" s="96">
        <f>SUM(N32:N38)</f>
        <v>0</v>
      </c>
      <c r="P31" s="99"/>
      <c r="Q31" s="96">
        <f>SUM(P32:P38)</f>
        <v>0</v>
      </c>
      <c r="R31" s="97"/>
      <c r="S31" s="101">
        <f t="shared" ref="S31" si="22">SUM(R32:R38)</f>
        <v>0</v>
      </c>
      <c r="T31" s="97"/>
      <c r="U31" s="101">
        <f t="shared" ref="U31" si="23">SUM(T32:T38)</f>
        <v>0</v>
      </c>
      <c r="V31" s="97"/>
      <c r="W31" s="101">
        <f t="shared" ref="W31" si="24">SUM(V32:V38)</f>
        <v>0</v>
      </c>
      <c r="X31" s="97"/>
      <c r="Y31" s="101">
        <f t="shared" ref="Y31" si="25">SUM(X32:X38)</f>
        <v>0</v>
      </c>
      <c r="Z31" s="89"/>
      <c r="AA31" s="90">
        <f>SUM(B31:Y31)</f>
        <v>6620</v>
      </c>
      <c r="AC31" s="152" t="s">
        <v>72</v>
      </c>
      <c r="AD31" s="144"/>
      <c r="AE31" s="144">
        <v>1526</v>
      </c>
      <c r="AF31" s="144"/>
      <c r="AG31" s="144">
        <v>8296</v>
      </c>
      <c r="AH31" s="144"/>
      <c r="AI31" s="144">
        <v>12537</v>
      </c>
      <c r="AJ31" s="144"/>
      <c r="AK31" s="144">
        <v>15611</v>
      </c>
      <c r="AL31" s="144"/>
      <c r="AM31" s="144">
        <f>AB31</f>
        <v>0</v>
      </c>
      <c r="AN31" s="166"/>
      <c r="AO31" s="167">
        <f>SUM(AD31:AM31)</f>
        <v>37970</v>
      </c>
    </row>
    <row r="32" spans="1:76" ht="16.5" thickBot="1">
      <c r="A32" s="121" t="s">
        <v>6</v>
      </c>
      <c r="B32" s="110">
        <v>264</v>
      </c>
      <c r="C32" s="111"/>
      <c r="D32" s="112">
        <v>397</v>
      </c>
      <c r="E32" s="111"/>
      <c r="F32" s="112">
        <v>334</v>
      </c>
      <c r="G32" s="111"/>
      <c r="H32" s="112">
        <v>460</v>
      </c>
      <c r="I32" s="111"/>
      <c r="J32" s="112">
        <v>248</v>
      </c>
      <c r="K32" s="111"/>
      <c r="L32" s="112"/>
      <c r="M32" s="111"/>
      <c r="N32" s="112"/>
      <c r="O32" s="111"/>
      <c r="P32" s="113"/>
      <c r="Q32" s="111"/>
      <c r="R32" s="113"/>
      <c r="S32" s="114"/>
      <c r="T32" s="113"/>
      <c r="U32" s="114"/>
      <c r="V32" s="113"/>
      <c r="W32" s="114"/>
      <c r="X32" s="113"/>
      <c r="Y32" s="114"/>
      <c r="Z32" s="108">
        <f t="shared" ref="Z32:Z38" si="26">SUM(B32:X32)</f>
        <v>1703</v>
      </c>
      <c r="AA32" s="115"/>
      <c r="AC32" s="151" t="s">
        <v>6</v>
      </c>
      <c r="AD32" s="147">
        <v>1200</v>
      </c>
      <c r="AE32" s="147"/>
      <c r="AF32" s="147">
        <v>1834</v>
      </c>
      <c r="AG32" s="147"/>
      <c r="AH32" s="147">
        <v>2489</v>
      </c>
      <c r="AI32" s="147"/>
      <c r="AJ32" s="147">
        <v>5832</v>
      </c>
      <c r="AK32" s="147"/>
      <c r="AL32" s="147"/>
      <c r="AM32" s="147"/>
      <c r="AN32" s="162">
        <f t="shared" si="3"/>
        <v>11355</v>
      </c>
      <c r="AO32" s="162"/>
    </row>
    <row r="33" spans="1:41" ht="16.5" thickBot="1">
      <c r="A33" s="121" t="s">
        <v>5</v>
      </c>
      <c r="B33" s="110">
        <v>176</v>
      </c>
      <c r="C33" s="111"/>
      <c r="D33" s="112">
        <v>157</v>
      </c>
      <c r="E33" s="111"/>
      <c r="F33" s="112">
        <v>178</v>
      </c>
      <c r="G33" s="111"/>
      <c r="H33" s="112">
        <v>140</v>
      </c>
      <c r="I33" s="111"/>
      <c r="J33" s="112">
        <v>95</v>
      </c>
      <c r="K33" s="111"/>
      <c r="L33" s="112"/>
      <c r="M33" s="111"/>
      <c r="N33" s="112"/>
      <c r="O33" s="111"/>
      <c r="P33" s="113"/>
      <c r="Q33" s="111"/>
      <c r="R33" s="113"/>
      <c r="S33" s="114"/>
      <c r="T33" s="113"/>
      <c r="U33" s="114"/>
      <c r="V33" s="113"/>
      <c r="W33" s="114"/>
      <c r="X33" s="113"/>
      <c r="Y33" s="114"/>
      <c r="Z33" s="108">
        <f t="shared" si="26"/>
        <v>746</v>
      </c>
      <c r="AA33" s="115"/>
      <c r="AC33" s="151" t="s">
        <v>31</v>
      </c>
      <c r="AD33" s="147">
        <v>112</v>
      </c>
      <c r="AE33" s="147"/>
      <c r="AF33" s="147">
        <v>3361</v>
      </c>
      <c r="AG33" s="147"/>
      <c r="AH33" s="147">
        <v>4160</v>
      </c>
      <c r="AI33" s="147"/>
      <c r="AJ33" s="147">
        <v>2945</v>
      </c>
      <c r="AK33" s="147"/>
      <c r="AL33" s="147"/>
      <c r="AM33" s="147"/>
      <c r="AN33" s="162">
        <f t="shared" si="3"/>
        <v>10578</v>
      </c>
      <c r="AO33" s="162"/>
    </row>
    <row r="34" spans="1:41" ht="16.5" thickBot="1">
      <c r="A34" s="121" t="s">
        <v>46</v>
      </c>
      <c r="B34" s="110">
        <v>13</v>
      </c>
      <c r="C34" s="111"/>
      <c r="D34" s="112">
        <v>14</v>
      </c>
      <c r="E34" s="111"/>
      <c r="F34" s="112">
        <v>8</v>
      </c>
      <c r="G34" s="111"/>
      <c r="H34" s="112">
        <v>6</v>
      </c>
      <c r="I34" s="111"/>
      <c r="J34" s="112">
        <v>2</v>
      </c>
      <c r="K34" s="111"/>
      <c r="L34" s="112"/>
      <c r="M34" s="111"/>
      <c r="N34" s="112"/>
      <c r="O34" s="111"/>
      <c r="P34" s="113"/>
      <c r="Q34" s="111"/>
      <c r="R34" s="113"/>
      <c r="S34" s="114"/>
      <c r="T34" s="113"/>
      <c r="U34" s="114"/>
      <c r="V34" s="113"/>
      <c r="W34" s="114"/>
      <c r="X34" s="113"/>
      <c r="Y34" s="114"/>
      <c r="Z34" s="108">
        <f t="shared" si="26"/>
        <v>43</v>
      </c>
      <c r="AA34" s="115"/>
      <c r="AC34" s="151" t="s">
        <v>46</v>
      </c>
      <c r="AD34" s="147">
        <v>214</v>
      </c>
      <c r="AE34" s="147"/>
      <c r="AF34" s="147">
        <v>501</v>
      </c>
      <c r="AG34" s="147"/>
      <c r="AH34" s="147">
        <v>788</v>
      </c>
      <c r="AI34" s="147"/>
      <c r="AJ34" s="147">
        <v>605</v>
      </c>
      <c r="AK34" s="147"/>
      <c r="AL34" s="147"/>
      <c r="AM34" s="147"/>
      <c r="AN34" s="162">
        <f t="shared" si="3"/>
        <v>2108</v>
      </c>
      <c r="AO34" s="162"/>
    </row>
    <row r="35" spans="1:41" ht="16.5" thickBot="1">
      <c r="A35" s="121" t="s">
        <v>48</v>
      </c>
      <c r="B35" s="110">
        <v>197</v>
      </c>
      <c r="C35" s="111"/>
      <c r="D35" s="112">
        <v>193</v>
      </c>
      <c r="E35" s="111"/>
      <c r="F35" s="112">
        <v>211</v>
      </c>
      <c r="G35" s="111"/>
      <c r="H35" s="112">
        <v>156</v>
      </c>
      <c r="I35" s="111"/>
      <c r="J35" s="112">
        <v>180</v>
      </c>
      <c r="K35" s="111"/>
      <c r="L35" s="112"/>
      <c r="M35" s="111"/>
      <c r="N35" s="112"/>
      <c r="O35" s="111"/>
      <c r="P35" s="113"/>
      <c r="Q35" s="111"/>
      <c r="R35" s="113"/>
      <c r="S35" s="114"/>
      <c r="T35" s="113"/>
      <c r="U35" s="114"/>
      <c r="V35" s="113"/>
      <c r="W35" s="114"/>
      <c r="X35" s="113"/>
      <c r="Y35" s="114"/>
      <c r="Z35" s="108">
        <f t="shared" si="26"/>
        <v>937</v>
      </c>
      <c r="AA35" s="115"/>
      <c r="AC35" s="151" t="s">
        <v>48</v>
      </c>
      <c r="AD35" s="147"/>
      <c r="AE35" s="147"/>
      <c r="AF35" s="147">
        <v>2000</v>
      </c>
      <c r="AG35" s="147"/>
      <c r="AH35" s="147">
        <v>1770</v>
      </c>
      <c r="AI35" s="147"/>
      <c r="AJ35" s="147">
        <v>2224</v>
      </c>
      <c r="AK35" s="147"/>
      <c r="AL35" s="147"/>
      <c r="AM35" s="147"/>
      <c r="AN35" s="162">
        <f t="shared" si="3"/>
        <v>5994</v>
      </c>
      <c r="AO35" s="162"/>
    </row>
    <row r="36" spans="1:41" ht="16.5" thickBot="1">
      <c r="A36" s="118" t="s">
        <v>56</v>
      </c>
      <c r="B36" s="110">
        <v>0</v>
      </c>
      <c r="C36" s="111"/>
      <c r="D36" s="112">
        <v>0</v>
      </c>
      <c r="E36" s="111"/>
      <c r="F36" s="112">
        <v>0</v>
      </c>
      <c r="G36" s="111"/>
      <c r="H36" s="112">
        <v>1</v>
      </c>
      <c r="I36" s="111"/>
      <c r="J36" s="112">
        <v>0</v>
      </c>
      <c r="K36" s="111"/>
      <c r="L36" s="112"/>
      <c r="M36" s="111"/>
      <c r="N36" s="112"/>
      <c r="O36" s="111"/>
      <c r="P36" s="113"/>
      <c r="Q36" s="111"/>
      <c r="R36" s="113"/>
      <c r="S36" s="114"/>
      <c r="T36" s="113"/>
      <c r="U36" s="116"/>
      <c r="V36" s="113"/>
      <c r="W36" s="116"/>
      <c r="X36" s="113"/>
      <c r="Y36" s="116"/>
      <c r="Z36" s="108">
        <f t="shared" si="26"/>
        <v>1</v>
      </c>
      <c r="AA36" s="115"/>
      <c r="AC36" s="154" t="s">
        <v>56</v>
      </c>
      <c r="AD36" s="147"/>
      <c r="AE36" s="147"/>
      <c r="AF36" s="147">
        <v>176</v>
      </c>
      <c r="AG36" s="147"/>
      <c r="AH36" s="147">
        <v>317</v>
      </c>
      <c r="AI36" s="147"/>
      <c r="AJ36" s="147">
        <v>93</v>
      </c>
      <c r="AK36" s="147"/>
      <c r="AL36" s="147"/>
      <c r="AM36" s="147"/>
      <c r="AN36" s="162">
        <f t="shared" si="3"/>
        <v>586</v>
      </c>
      <c r="AO36" s="162"/>
    </row>
    <row r="37" spans="1:41" ht="16.5" thickBot="1">
      <c r="A37" s="119" t="s">
        <v>45</v>
      </c>
      <c r="B37" s="110">
        <v>529</v>
      </c>
      <c r="C37" s="111"/>
      <c r="D37" s="112">
        <v>968</v>
      </c>
      <c r="E37" s="111"/>
      <c r="F37" s="112">
        <v>493</v>
      </c>
      <c r="G37" s="111"/>
      <c r="H37" s="112">
        <v>629</v>
      </c>
      <c r="I37" s="111"/>
      <c r="J37" s="112">
        <v>544</v>
      </c>
      <c r="K37" s="111"/>
      <c r="L37" s="112"/>
      <c r="M37" s="111"/>
      <c r="N37" s="112"/>
      <c r="O37" s="111"/>
      <c r="P37" s="113"/>
      <c r="Q37" s="111"/>
      <c r="R37" s="113"/>
      <c r="S37" s="114"/>
      <c r="T37" s="113"/>
      <c r="U37" s="116"/>
      <c r="V37" s="113"/>
      <c r="W37" s="116"/>
      <c r="X37" s="113"/>
      <c r="Y37" s="116"/>
      <c r="Z37" s="108">
        <f t="shared" si="26"/>
        <v>3163</v>
      </c>
      <c r="AA37" s="115"/>
      <c r="AC37" s="155" t="s">
        <v>45</v>
      </c>
      <c r="AD37" s="147"/>
      <c r="AE37" s="147"/>
      <c r="AF37" s="147">
        <v>424</v>
      </c>
      <c r="AG37" s="147"/>
      <c r="AH37" s="147">
        <v>2516</v>
      </c>
      <c r="AI37" s="147"/>
      <c r="AJ37" s="147">
        <v>3784</v>
      </c>
      <c r="AK37" s="147"/>
      <c r="AL37" s="147"/>
      <c r="AM37" s="147"/>
      <c r="AN37" s="162">
        <f t="shared" si="3"/>
        <v>6724</v>
      </c>
      <c r="AO37" s="162"/>
    </row>
    <row r="38" spans="1:41" ht="16.5" thickBot="1">
      <c r="A38" s="121" t="s">
        <v>47</v>
      </c>
      <c r="B38" s="110">
        <v>9</v>
      </c>
      <c r="C38" s="111"/>
      <c r="D38" s="112">
        <v>1</v>
      </c>
      <c r="E38" s="111"/>
      <c r="F38" s="112">
        <v>2</v>
      </c>
      <c r="G38" s="111"/>
      <c r="H38" s="112">
        <v>10</v>
      </c>
      <c r="I38" s="111"/>
      <c r="J38" s="112">
        <v>5</v>
      </c>
      <c r="K38" s="111"/>
      <c r="L38" s="112"/>
      <c r="M38" s="111"/>
      <c r="N38" s="112"/>
      <c r="O38" s="111"/>
      <c r="P38" s="113"/>
      <c r="Q38" s="111"/>
      <c r="R38" s="113"/>
      <c r="S38" s="116"/>
      <c r="T38" s="113"/>
      <c r="U38" s="116"/>
      <c r="V38" s="113"/>
      <c r="W38" s="116"/>
      <c r="X38" s="113"/>
      <c r="Y38" s="116"/>
      <c r="Z38" s="108">
        <f t="shared" si="26"/>
        <v>27</v>
      </c>
      <c r="AA38" s="115"/>
      <c r="AC38" s="155" t="s">
        <v>47</v>
      </c>
      <c r="AD38" s="147"/>
      <c r="AE38" s="147"/>
      <c r="AF38" s="147"/>
      <c r="AG38" s="147"/>
      <c r="AH38" s="147">
        <v>497</v>
      </c>
      <c r="AI38" s="147"/>
      <c r="AJ38" s="147">
        <v>143</v>
      </c>
      <c r="AK38" s="147"/>
      <c r="AL38" s="147"/>
      <c r="AM38" s="147"/>
      <c r="AN38" s="162">
        <f t="shared" si="3"/>
        <v>640</v>
      </c>
      <c r="AO38" s="163"/>
    </row>
    <row r="39" spans="1:41" ht="16.5" thickBot="1">
      <c r="A39" s="104" t="s">
        <v>78</v>
      </c>
      <c r="B39" s="102"/>
      <c r="C39" s="95">
        <v>1369</v>
      </c>
      <c r="D39" s="99"/>
      <c r="E39" s="96">
        <v>1444</v>
      </c>
      <c r="F39" s="99"/>
      <c r="G39" s="96">
        <f>SUM(F40)</f>
        <v>1238</v>
      </c>
      <c r="H39" s="99"/>
      <c r="I39" s="96">
        <f>SUM(H40)</f>
        <v>1256</v>
      </c>
      <c r="J39" s="99"/>
      <c r="K39" s="96">
        <f>SUM(J40)</f>
        <v>1313</v>
      </c>
      <c r="L39" s="99"/>
      <c r="M39" s="96">
        <f>SUM(L40)</f>
        <v>0</v>
      </c>
      <c r="N39" s="99"/>
      <c r="O39" s="96">
        <f>SUM(N40)</f>
        <v>0</v>
      </c>
      <c r="P39" s="99"/>
      <c r="Q39" s="96">
        <f>SUM(P40)</f>
        <v>0</v>
      </c>
      <c r="R39" s="97"/>
      <c r="S39" s="98">
        <f t="shared" ref="S39" si="27">SUM(R40)</f>
        <v>0</v>
      </c>
      <c r="T39" s="97"/>
      <c r="U39" s="98">
        <f t="shared" ref="U39" si="28">SUM(T40)</f>
        <v>0</v>
      </c>
      <c r="V39" s="97"/>
      <c r="W39" s="98">
        <f t="shared" ref="W39" si="29">SUM(V40)</f>
        <v>0</v>
      </c>
      <c r="X39" s="97"/>
      <c r="Y39" s="98">
        <f t="shared" ref="Y39" si="30">SUM(X40)</f>
        <v>0</v>
      </c>
      <c r="Z39" s="89"/>
      <c r="AA39" s="90">
        <f>SUM(B39:Y39)</f>
        <v>6620</v>
      </c>
      <c r="AC39" s="152" t="s">
        <v>78</v>
      </c>
      <c r="AD39" s="144"/>
      <c r="AE39" s="144">
        <v>2844</v>
      </c>
      <c r="AF39" s="144"/>
      <c r="AG39" s="144">
        <v>10260</v>
      </c>
      <c r="AH39" s="144"/>
      <c r="AI39" s="144">
        <v>11439</v>
      </c>
      <c r="AJ39" s="144"/>
      <c r="AK39" s="144">
        <v>13643</v>
      </c>
      <c r="AL39" s="144"/>
      <c r="AM39" s="144">
        <f>AB39</f>
        <v>0</v>
      </c>
      <c r="AN39" s="166"/>
      <c r="AO39" s="167">
        <f>SUM(AD39:AM39)</f>
        <v>38186</v>
      </c>
    </row>
    <row r="40" spans="1:41" ht="16.5" thickBot="1">
      <c r="A40" s="121" t="s">
        <v>120</v>
      </c>
      <c r="B40" s="110">
        <v>1369</v>
      </c>
      <c r="C40" s="111"/>
      <c r="D40" s="112">
        <v>1444</v>
      </c>
      <c r="E40" s="111"/>
      <c r="F40" s="112">
        <v>1238</v>
      </c>
      <c r="G40" s="111"/>
      <c r="H40" s="112">
        <v>1256</v>
      </c>
      <c r="I40" s="111"/>
      <c r="J40" s="112">
        <v>1313</v>
      </c>
      <c r="K40" s="111"/>
      <c r="L40" s="112"/>
      <c r="M40" s="111"/>
      <c r="N40" s="112"/>
      <c r="O40" s="111"/>
      <c r="P40" s="112"/>
      <c r="Q40" s="111"/>
      <c r="R40" s="113"/>
      <c r="S40" s="114"/>
      <c r="T40" s="113"/>
      <c r="U40" s="114"/>
      <c r="V40" s="113"/>
      <c r="W40" s="114"/>
      <c r="X40" s="113"/>
      <c r="Y40" s="114"/>
      <c r="Z40" s="108">
        <f>SUM(B40:X40)</f>
        <v>6620</v>
      </c>
      <c r="AA40" s="115"/>
      <c r="AC40" s="151" t="s">
        <v>57</v>
      </c>
      <c r="AD40" s="147">
        <v>2844</v>
      </c>
      <c r="AE40" s="147"/>
      <c r="AF40" s="147">
        <v>10260</v>
      </c>
      <c r="AG40" s="147"/>
      <c r="AH40" s="147">
        <v>11439</v>
      </c>
      <c r="AI40" s="147"/>
      <c r="AJ40" s="147">
        <v>13600</v>
      </c>
      <c r="AK40" s="147"/>
      <c r="AL40" s="147"/>
      <c r="AM40" s="147"/>
      <c r="AN40" s="162">
        <f t="shared" si="3"/>
        <v>38143</v>
      </c>
      <c r="AO40" s="162"/>
    </row>
    <row r="41" spans="1:41" ht="16.5" thickBot="1">
      <c r="A41" s="104" t="s">
        <v>71</v>
      </c>
      <c r="B41" s="102"/>
      <c r="C41" s="95">
        <v>80</v>
      </c>
      <c r="D41" s="99"/>
      <c r="E41" s="96">
        <v>122</v>
      </c>
      <c r="F41" s="99"/>
      <c r="G41" s="96">
        <f>SUM(F42:F43)</f>
        <v>0</v>
      </c>
      <c r="H41" s="99"/>
      <c r="I41" s="96">
        <f>SUM(H42:H43)</f>
        <v>0</v>
      </c>
      <c r="J41" s="99"/>
      <c r="K41" s="96">
        <f>SUM(J42:J43)</f>
        <v>0</v>
      </c>
      <c r="L41" s="99"/>
      <c r="M41" s="96">
        <f>SUM(L42:L43)</f>
        <v>0</v>
      </c>
      <c r="N41" s="99"/>
      <c r="O41" s="96">
        <f>SUM(N42:N43)</f>
        <v>0</v>
      </c>
      <c r="P41" s="99"/>
      <c r="Q41" s="96">
        <f>SUM(P42:P43)</f>
        <v>0</v>
      </c>
      <c r="R41" s="97"/>
      <c r="S41" s="101">
        <f t="shared" ref="S41" si="31">SUM(R42:R43)</f>
        <v>0</v>
      </c>
      <c r="T41" s="97"/>
      <c r="U41" s="101">
        <f t="shared" ref="U41" si="32">SUM(T42:T43)</f>
        <v>0</v>
      </c>
      <c r="V41" s="97"/>
      <c r="W41" s="101">
        <f t="shared" ref="W41" si="33">SUM(V42:V43)</f>
        <v>0</v>
      </c>
      <c r="X41" s="97"/>
      <c r="Y41" s="101">
        <f t="shared" ref="Y41" si="34">SUM(X42:X43)</f>
        <v>0</v>
      </c>
      <c r="Z41" s="89"/>
      <c r="AA41" s="90">
        <f>SUM(B41:Y41)</f>
        <v>202</v>
      </c>
      <c r="AC41" s="152" t="s">
        <v>71</v>
      </c>
      <c r="AD41" s="144"/>
      <c r="AE41" s="144">
        <v>515</v>
      </c>
      <c r="AF41" s="144"/>
      <c r="AG41" s="144">
        <v>783</v>
      </c>
      <c r="AH41" s="144"/>
      <c r="AI41" s="144">
        <v>666</v>
      </c>
      <c r="AJ41" s="144"/>
      <c r="AK41" s="144">
        <v>949</v>
      </c>
      <c r="AL41" s="144"/>
      <c r="AM41" s="144">
        <f>AB41</f>
        <v>0</v>
      </c>
      <c r="AN41" s="166"/>
      <c r="AO41" s="167">
        <f>SUM(AD41:AM41)</f>
        <v>2913</v>
      </c>
    </row>
    <row r="42" spans="1:41" ht="16.5" thickBot="1">
      <c r="A42" s="121" t="s">
        <v>46</v>
      </c>
      <c r="B42" s="110">
        <v>71</v>
      </c>
      <c r="C42" s="111"/>
      <c r="D42" s="112">
        <v>115</v>
      </c>
      <c r="E42" s="111"/>
      <c r="F42" s="112">
        <v>0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  <c r="R42" s="112">
        <v>0</v>
      </c>
      <c r="S42" s="112">
        <v>0</v>
      </c>
      <c r="T42" s="112">
        <v>0</v>
      </c>
      <c r="U42" s="112">
        <v>0</v>
      </c>
      <c r="V42" s="112">
        <v>0</v>
      </c>
      <c r="W42" s="112">
        <v>0</v>
      </c>
      <c r="X42" s="112">
        <v>0</v>
      </c>
      <c r="Y42" s="112">
        <v>0</v>
      </c>
      <c r="Z42" s="108">
        <f>SUM(B42:X42)</f>
        <v>186</v>
      </c>
      <c r="AA42" s="115"/>
      <c r="AC42" s="151" t="s">
        <v>46</v>
      </c>
      <c r="AD42" s="147">
        <v>351</v>
      </c>
      <c r="AE42" s="147"/>
      <c r="AF42" s="147">
        <v>470</v>
      </c>
      <c r="AG42" s="147"/>
      <c r="AH42" s="147">
        <v>584</v>
      </c>
      <c r="AI42" s="147"/>
      <c r="AJ42" s="147">
        <v>826</v>
      </c>
      <c r="AK42" s="147"/>
      <c r="AL42" s="147"/>
      <c r="AM42" s="147"/>
      <c r="AN42" s="162">
        <f t="shared" si="3"/>
        <v>2231</v>
      </c>
      <c r="AO42" s="162"/>
    </row>
    <row r="43" spans="1:41" ht="16.5" thickBot="1">
      <c r="A43" s="121" t="s">
        <v>5</v>
      </c>
      <c r="B43" s="110">
        <v>9</v>
      </c>
      <c r="C43" s="111"/>
      <c r="D43" s="112">
        <v>7</v>
      </c>
      <c r="E43" s="111"/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08">
        <f>SUM(B43:X43)</f>
        <v>16</v>
      </c>
      <c r="AA43" s="115"/>
      <c r="AC43" s="151" t="s">
        <v>5</v>
      </c>
      <c r="AD43" s="147">
        <v>164</v>
      </c>
      <c r="AE43" s="147"/>
      <c r="AF43" s="147">
        <v>313</v>
      </c>
      <c r="AG43" s="147"/>
      <c r="AH43" s="147">
        <v>82</v>
      </c>
      <c r="AI43" s="147"/>
      <c r="AJ43" s="147">
        <v>123</v>
      </c>
      <c r="AK43" s="147"/>
      <c r="AL43" s="147"/>
      <c r="AM43" s="147"/>
      <c r="AN43" s="162">
        <f t="shared" si="3"/>
        <v>682</v>
      </c>
      <c r="AO43" s="162"/>
    </row>
    <row r="44" spans="1:41" ht="16.5" thickBot="1">
      <c r="A44" s="104" t="s">
        <v>70</v>
      </c>
      <c r="B44" s="95"/>
      <c r="C44" s="95">
        <v>222</v>
      </c>
      <c r="D44" s="96"/>
      <c r="E44" s="96">
        <v>258</v>
      </c>
      <c r="F44" s="96"/>
      <c r="G44" s="96">
        <f>SUM(F45:F50)</f>
        <v>257</v>
      </c>
      <c r="H44" s="96"/>
      <c r="I44" s="96">
        <f>SUM(H45:H50)</f>
        <v>204</v>
      </c>
      <c r="J44" s="96"/>
      <c r="K44" s="96">
        <f>SUM(J45:J50)</f>
        <v>195</v>
      </c>
      <c r="L44" s="96"/>
      <c r="M44" s="96">
        <f>SUM(L45:L50)</f>
        <v>0</v>
      </c>
      <c r="N44" s="96"/>
      <c r="O44" s="96">
        <f>SUM(N45:N50)</f>
        <v>0</v>
      </c>
      <c r="P44" s="96"/>
      <c r="Q44" s="96">
        <f>SUM(P45:P50)</f>
        <v>0</v>
      </c>
      <c r="R44" s="97"/>
      <c r="S44" s="101">
        <f t="shared" ref="S44" si="35">SUM(R45:R50)</f>
        <v>0</v>
      </c>
      <c r="T44" s="97"/>
      <c r="U44" s="101">
        <f t="shared" ref="U44" si="36">SUM(T45:T50)</f>
        <v>0</v>
      </c>
      <c r="V44" s="97"/>
      <c r="W44" s="101">
        <f t="shared" ref="W44" si="37">SUM(V45:V50)</f>
        <v>0</v>
      </c>
      <c r="X44" s="97"/>
      <c r="Y44" s="101">
        <f t="shared" ref="Y44" si="38">SUM(X45:X50)</f>
        <v>0</v>
      </c>
      <c r="Z44" s="89"/>
      <c r="AA44" s="90">
        <f>SUM(B44:Y44)</f>
        <v>1136</v>
      </c>
      <c r="AC44" s="152" t="s">
        <v>70</v>
      </c>
      <c r="AD44" s="144"/>
      <c r="AE44" s="144">
        <v>446</v>
      </c>
      <c r="AF44" s="144"/>
      <c r="AG44" s="144">
        <v>2210</v>
      </c>
      <c r="AH44" s="144"/>
      <c r="AI44" s="144">
        <v>2699</v>
      </c>
      <c r="AJ44" s="144"/>
      <c r="AK44" s="144">
        <v>3287</v>
      </c>
      <c r="AL44" s="144"/>
      <c r="AM44" s="144">
        <f>AB44</f>
        <v>0</v>
      </c>
      <c r="AN44" s="166"/>
      <c r="AO44" s="167">
        <f>SUM(AD44:AM44)</f>
        <v>8642</v>
      </c>
    </row>
    <row r="45" spans="1:41" ht="16.5" thickBot="1">
      <c r="A45" s="117" t="s">
        <v>32</v>
      </c>
      <c r="B45" s="112">
        <v>0</v>
      </c>
      <c r="C45" s="111"/>
      <c r="D45" s="112">
        <v>0</v>
      </c>
      <c r="E45" s="111"/>
      <c r="F45" s="112">
        <v>0</v>
      </c>
      <c r="G45" s="111"/>
      <c r="H45" s="112">
        <v>0</v>
      </c>
      <c r="I45" s="111"/>
      <c r="J45" s="112">
        <v>0</v>
      </c>
      <c r="K45" s="111"/>
      <c r="L45" s="112"/>
      <c r="M45" s="111"/>
      <c r="N45" s="112"/>
      <c r="O45" s="111"/>
      <c r="P45" s="112"/>
      <c r="Q45" s="111"/>
      <c r="R45" s="113"/>
      <c r="S45" s="114"/>
      <c r="T45" s="113"/>
      <c r="U45" s="114"/>
      <c r="V45" s="113"/>
      <c r="W45" s="114"/>
      <c r="X45" s="113"/>
      <c r="Y45" s="114"/>
      <c r="Z45" s="108">
        <f t="shared" ref="Z45:Z50" si="39">SUM(B45:X45)</f>
        <v>0</v>
      </c>
      <c r="AA45" s="115"/>
      <c r="AC45" s="153" t="s">
        <v>32</v>
      </c>
      <c r="AD45" s="147">
        <v>3</v>
      </c>
      <c r="AE45" s="148"/>
      <c r="AF45" s="147">
        <v>18</v>
      </c>
      <c r="AG45" s="148"/>
      <c r="AH45" s="148">
        <v>15</v>
      </c>
      <c r="AI45" s="148"/>
      <c r="AJ45" s="147">
        <v>3</v>
      </c>
      <c r="AK45" s="148"/>
      <c r="AL45" s="148"/>
      <c r="AM45" s="148"/>
      <c r="AN45" s="162">
        <f t="shared" si="3"/>
        <v>39</v>
      </c>
      <c r="AO45" s="162"/>
    </row>
    <row r="46" spans="1:41" ht="16.5" thickBot="1">
      <c r="A46" s="117" t="s">
        <v>104</v>
      </c>
      <c r="B46" s="112">
        <v>0</v>
      </c>
      <c r="C46" s="111"/>
      <c r="D46" s="112">
        <v>1</v>
      </c>
      <c r="E46" s="111"/>
      <c r="F46" s="112">
        <v>1</v>
      </c>
      <c r="G46" s="111"/>
      <c r="H46" s="112">
        <v>1</v>
      </c>
      <c r="I46" s="111"/>
      <c r="J46" s="112">
        <v>0</v>
      </c>
      <c r="K46" s="111"/>
      <c r="L46" s="112"/>
      <c r="M46" s="111"/>
      <c r="N46" s="112"/>
      <c r="O46" s="111"/>
      <c r="P46" s="112"/>
      <c r="Q46" s="111"/>
      <c r="R46" s="113"/>
      <c r="S46" s="114"/>
      <c r="T46" s="113"/>
      <c r="U46" s="114"/>
      <c r="V46" s="113"/>
      <c r="W46" s="114"/>
      <c r="X46" s="113"/>
      <c r="Y46" s="114"/>
      <c r="Z46" s="108">
        <f t="shared" si="39"/>
        <v>3</v>
      </c>
      <c r="AA46" s="115"/>
      <c r="AC46" s="153" t="s">
        <v>104</v>
      </c>
      <c r="AD46" s="147">
        <v>0</v>
      </c>
      <c r="AE46" s="147">
        <v>0</v>
      </c>
      <c r="AF46" s="147">
        <v>0</v>
      </c>
      <c r="AG46" s="147">
        <v>0</v>
      </c>
      <c r="AH46" s="147">
        <v>0</v>
      </c>
      <c r="AI46" s="147">
        <v>0</v>
      </c>
      <c r="AJ46" s="147">
        <v>0</v>
      </c>
      <c r="AK46" s="147">
        <v>0</v>
      </c>
      <c r="AL46" s="147">
        <v>0</v>
      </c>
      <c r="AM46" s="147">
        <v>0</v>
      </c>
      <c r="AN46" s="162">
        <f t="shared" si="3"/>
        <v>0</v>
      </c>
      <c r="AO46" s="162"/>
    </row>
    <row r="47" spans="1:41" ht="16.5" thickBot="1">
      <c r="A47" s="122" t="s">
        <v>20</v>
      </c>
      <c r="B47" s="110">
        <v>131</v>
      </c>
      <c r="C47" s="111"/>
      <c r="D47" s="112">
        <v>132</v>
      </c>
      <c r="E47" s="111"/>
      <c r="F47" s="112">
        <v>131</v>
      </c>
      <c r="G47" s="111"/>
      <c r="H47" s="112">
        <v>101</v>
      </c>
      <c r="I47" s="111"/>
      <c r="J47" s="112">
        <v>100</v>
      </c>
      <c r="K47" s="111"/>
      <c r="L47" s="112"/>
      <c r="M47" s="111"/>
      <c r="N47" s="112"/>
      <c r="O47" s="111"/>
      <c r="P47" s="112"/>
      <c r="Q47" s="111"/>
      <c r="R47" s="113"/>
      <c r="S47" s="114"/>
      <c r="T47" s="113"/>
      <c r="U47" s="114"/>
      <c r="V47" s="113"/>
      <c r="W47" s="114"/>
      <c r="X47" s="113"/>
      <c r="Y47" s="114"/>
      <c r="Z47" s="108">
        <f t="shared" si="39"/>
        <v>595</v>
      </c>
      <c r="AA47" s="115"/>
      <c r="AC47" s="157" t="s">
        <v>20</v>
      </c>
      <c r="AD47" s="147">
        <v>243</v>
      </c>
      <c r="AE47" s="148"/>
      <c r="AF47" s="147">
        <v>652</v>
      </c>
      <c r="AG47" s="148"/>
      <c r="AH47" s="148">
        <v>663</v>
      </c>
      <c r="AI47" s="148"/>
      <c r="AJ47" s="147">
        <v>1368</v>
      </c>
      <c r="AK47" s="148"/>
      <c r="AL47" s="148"/>
      <c r="AM47" s="148"/>
      <c r="AN47" s="162">
        <f t="shared" si="3"/>
        <v>2926</v>
      </c>
      <c r="AO47" s="162"/>
    </row>
    <row r="48" spans="1:41" ht="16.5" thickBot="1">
      <c r="A48" s="123" t="s">
        <v>50</v>
      </c>
      <c r="B48" s="112">
        <v>54</v>
      </c>
      <c r="C48" s="111"/>
      <c r="D48" s="112">
        <v>72</v>
      </c>
      <c r="E48" s="111"/>
      <c r="F48" s="112">
        <v>86</v>
      </c>
      <c r="G48" s="111"/>
      <c r="H48" s="112">
        <v>73</v>
      </c>
      <c r="I48" s="111"/>
      <c r="J48" s="112">
        <v>68</v>
      </c>
      <c r="K48" s="111"/>
      <c r="L48" s="112"/>
      <c r="M48" s="111"/>
      <c r="N48" s="112"/>
      <c r="O48" s="111"/>
      <c r="P48" s="112"/>
      <c r="Q48" s="111"/>
      <c r="R48" s="113"/>
      <c r="S48" s="114"/>
      <c r="T48" s="113"/>
      <c r="U48" s="114"/>
      <c r="V48" s="113"/>
      <c r="W48" s="114"/>
      <c r="X48" s="113"/>
      <c r="Y48" s="114"/>
      <c r="Z48" s="108">
        <f t="shared" si="39"/>
        <v>353</v>
      </c>
      <c r="AA48" s="115"/>
      <c r="AC48" s="158" t="s">
        <v>50</v>
      </c>
      <c r="AD48" s="147">
        <v>52</v>
      </c>
      <c r="AE48" s="148"/>
      <c r="AF48" s="147">
        <v>900</v>
      </c>
      <c r="AG48" s="148"/>
      <c r="AH48" s="148">
        <v>1666</v>
      </c>
      <c r="AI48" s="148"/>
      <c r="AJ48" s="147">
        <v>1490</v>
      </c>
      <c r="AK48" s="148"/>
      <c r="AL48" s="148"/>
      <c r="AM48" s="148"/>
      <c r="AN48" s="162">
        <f t="shared" si="3"/>
        <v>4108</v>
      </c>
      <c r="AO48" s="162"/>
    </row>
    <row r="49" spans="1:53" ht="16.5" thickBot="1">
      <c r="A49" s="124" t="s">
        <v>46</v>
      </c>
      <c r="B49" s="110">
        <v>32</v>
      </c>
      <c r="C49" s="111"/>
      <c r="D49" s="112">
        <v>50</v>
      </c>
      <c r="E49" s="111"/>
      <c r="F49" s="112">
        <v>34</v>
      </c>
      <c r="G49" s="111"/>
      <c r="H49" s="112">
        <v>26</v>
      </c>
      <c r="I49" s="111"/>
      <c r="J49" s="112">
        <v>26</v>
      </c>
      <c r="K49" s="111"/>
      <c r="L49" s="112"/>
      <c r="M49" s="111"/>
      <c r="N49" s="112"/>
      <c r="O49" s="111"/>
      <c r="P49" s="112"/>
      <c r="Q49" s="111"/>
      <c r="R49" s="113"/>
      <c r="S49" s="114"/>
      <c r="T49" s="113"/>
      <c r="U49" s="114"/>
      <c r="V49" s="113"/>
      <c r="W49" s="114"/>
      <c r="X49" s="113"/>
      <c r="Y49" s="114"/>
      <c r="Z49" s="108">
        <f t="shared" si="39"/>
        <v>168</v>
      </c>
      <c r="AA49" s="115"/>
      <c r="AC49" s="159" t="s">
        <v>46</v>
      </c>
      <c r="AD49" s="147">
        <v>148</v>
      </c>
      <c r="AE49" s="148"/>
      <c r="AF49" s="147">
        <v>531</v>
      </c>
      <c r="AG49" s="148"/>
      <c r="AH49" s="148">
        <v>267</v>
      </c>
      <c r="AI49" s="148"/>
      <c r="AJ49" s="147">
        <v>328</v>
      </c>
      <c r="AK49" s="148"/>
      <c r="AL49" s="148"/>
      <c r="AM49" s="148"/>
      <c r="AN49" s="162">
        <f t="shared" si="3"/>
        <v>1274</v>
      </c>
      <c r="AO49" s="162"/>
    </row>
    <row r="50" spans="1:53" ht="16.5" thickBot="1">
      <c r="A50" s="124" t="s">
        <v>5</v>
      </c>
      <c r="B50" s="110">
        <v>5</v>
      </c>
      <c r="C50" s="111"/>
      <c r="D50" s="112">
        <v>3</v>
      </c>
      <c r="E50" s="111"/>
      <c r="F50" s="112">
        <v>5</v>
      </c>
      <c r="G50" s="111"/>
      <c r="H50" s="112">
        <v>3</v>
      </c>
      <c r="I50" s="111"/>
      <c r="J50" s="112">
        <v>1</v>
      </c>
      <c r="K50" s="111"/>
      <c r="L50" s="112"/>
      <c r="M50" s="111"/>
      <c r="N50" s="112"/>
      <c r="O50" s="111"/>
      <c r="P50" s="112"/>
      <c r="Q50" s="111"/>
      <c r="R50" s="113"/>
      <c r="S50" s="114"/>
      <c r="T50" s="113"/>
      <c r="U50" s="114"/>
      <c r="V50" s="113"/>
      <c r="W50" s="114"/>
      <c r="X50" s="113"/>
      <c r="Y50" s="114"/>
      <c r="Z50" s="108">
        <f t="shared" si="39"/>
        <v>17</v>
      </c>
      <c r="AA50" s="115"/>
      <c r="AC50" s="159" t="s">
        <v>5</v>
      </c>
      <c r="AD50" s="147"/>
      <c r="AE50" s="148"/>
      <c r="AF50" s="147">
        <v>109</v>
      </c>
      <c r="AG50" s="148"/>
      <c r="AH50" s="148">
        <v>88</v>
      </c>
      <c r="AI50" s="148"/>
      <c r="AJ50" s="147">
        <v>98</v>
      </c>
      <c r="AK50" s="148"/>
      <c r="AL50" s="148"/>
      <c r="AM50" s="148"/>
      <c r="AN50" s="162">
        <f t="shared" si="3"/>
        <v>295</v>
      </c>
      <c r="AO50" s="162"/>
    </row>
    <row r="51" spans="1:53" ht="16.5" thickBot="1">
      <c r="A51" s="104" t="s">
        <v>79</v>
      </c>
      <c r="B51" s="102"/>
      <c r="C51" s="96">
        <v>31</v>
      </c>
      <c r="D51" s="99"/>
      <c r="E51" s="96">
        <v>39</v>
      </c>
      <c r="F51" s="99"/>
      <c r="G51" s="96">
        <f>SUM(F52:F55)</f>
        <v>37</v>
      </c>
      <c r="H51" s="99"/>
      <c r="I51" s="96">
        <f>SUM(H52:H55)</f>
        <v>29</v>
      </c>
      <c r="J51" s="99"/>
      <c r="K51" s="96">
        <f>SUM(J52:J55)</f>
        <v>33</v>
      </c>
      <c r="L51" s="99"/>
      <c r="M51" s="96">
        <f>SUM(L52:L55)</f>
        <v>0</v>
      </c>
      <c r="N51" s="99"/>
      <c r="O51" s="96">
        <f>SUM(N52:N55)</f>
        <v>0</v>
      </c>
      <c r="P51" s="99"/>
      <c r="Q51" s="96">
        <f>SUM(P52:P55)</f>
        <v>0</v>
      </c>
      <c r="R51" s="97"/>
      <c r="S51" s="101">
        <f t="shared" ref="S51" si="40">SUM(R52:R55)</f>
        <v>0</v>
      </c>
      <c r="T51" s="97"/>
      <c r="U51" s="101">
        <f t="shared" ref="U51" si="41">SUM(T52:T55)</f>
        <v>0</v>
      </c>
      <c r="V51" s="97"/>
      <c r="W51" s="101">
        <f t="shared" ref="W51" si="42">SUM(V52:V55)</f>
        <v>0</v>
      </c>
      <c r="X51" s="97"/>
      <c r="Y51" s="101">
        <f t="shared" ref="Y51" si="43">SUM(X52:X55)</f>
        <v>0</v>
      </c>
      <c r="Z51" s="89"/>
      <c r="AA51" s="90">
        <f>SUM(B51:Y51)</f>
        <v>169</v>
      </c>
      <c r="AC51" s="152" t="s">
        <v>79</v>
      </c>
      <c r="AD51" s="144"/>
      <c r="AE51" s="144">
        <v>205</v>
      </c>
      <c r="AF51" s="144"/>
      <c r="AG51" s="144">
        <v>605</v>
      </c>
      <c r="AH51" s="144"/>
      <c r="AI51" s="144">
        <v>603</v>
      </c>
      <c r="AJ51" s="144"/>
      <c r="AK51" s="144">
        <v>447</v>
      </c>
      <c r="AL51" s="144"/>
      <c r="AM51" s="144">
        <f>AB51</f>
        <v>0</v>
      </c>
      <c r="AN51" s="166"/>
      <c r="AO51" s="167">
        <f>SUM(AD51:AM51)</f>
        <v>1860</v>
      </c>
    </row>
    <row r="52" spans="1:53" ht="16.5" thickBot="1">
      <c r="A52" s="121" t="s">
        <v>51</v>
      </c>
      <c r="B52" s="112">
        <v>5</v>
      </c>
      <c r="C52" s="111"/>
      <c r="D52" s="112">
        <v>9</v>
      </c>
      <c r="E52" s="111"/>
      <c r="F52" s="112">
        <v>1</v>
      </c>
      <c r="G52" s="111"/>
      <c r="H52" s="112">
        <v>5</v>
      </c>
      <c r="I52" s="111"/>
      <c r="J52" s="112">
        <v>4</v>
      </c>
      <c r="K52" s="111"/>
      <c r="L52" s="112"/>
      <c r="M52" s="111"/>
      <c r="N52" s="112"/>
      <c r="O52" s="111"/>
      <c r="P52" s="112"/>
      <c r="Q52" s="111"/>
      <c r="R52" s="113"/>
      <c r="S52" s="114"/>
      <c r="T52" s="113"/>
      <c r="U52" s="114"/>
      <c r="V52" s="113"/>
      <c r="W52" s="114"/>
      <c r="X52" s="113"/>
      <c r="Y52" s="114"/>
      <c r="Z52" s="108">
        <f>SUM(B52:X52)</f>
        <v>24</v>
      </c>
      <c r="AA52" s="115"/>
      <c r="AC52" s="151" t="s">
        <v>51</v>
      </c>
      <c r="AD52" s="147">
        <v>81</v>
      </c>
      <c r="AE52" s="147"/>
      <c r="AF52" s="147">
        <v>346</v>
      </c>
      <c r="AG52" s="147"/>
      <c r="AH52" s="147">
        <v>388</v>
      </c>
      <c r="AI52" s="147"/>
      <c r="AJ52" s="147">
        <v>141</v>
      </c>
      <c r="AK52" s="147"/>
      <c r="AL52" s="147"/>
      <c r="AM52" s="147"/>
      <c r="AN52" s="162">
        <f t="shared" si="3"/>
        <v>956</v>
      </c>
      <c r="AO52" s="162"/>
    </row>
    <row r="53" spans="1:53" ht="16.5" thickBot="1">
      <c r="A53" s="117" t="s">
        <v>58</v>
      </c>
      <c r="B53" s="112">
        <v>0</v>
      </c>
      <c r="C53" s="111"/>
      <c r="D53" s="112">
        <v>0</v>
      </c>
      <c r="E53" s="111"/>
      <c r="F53" s="112">
        <v>0</v>
      </c>
      <c r="G53" s="111"/>
      <c r="H53" s="112">
        <v>0</v>
      </c>
      <c r="I53" s="111"/>
      <c r="J53" s="112">
        <v>0</v>
      </c>
      <c r="K53" s="111"/>
      <c r="L53" s="112"/>
      <c r="M53" s="111"/>
      <c r="N53" s="112"/>
      <c r="O53" s="111"/>
      <c r="P53" s="112"/>
      <c r="Q53" s="111"/>
      <c r="R53" s="113"/>
      <c r="S53" s="114"/>
      <c r="T53" s="113"/>
      <c r="U53" s="114"/>
      <c r="V53" s="113"/>
      <c r="W53" s="114"/>
      <c r="X53" s="113"/>
      <c r="Y53" s="114"/>
      <c r="Z53" s="108">
        <f>SUM(B53:X53)</f>
        <v>0</v>
      </c>
      <c r="AA53" s="115"/>
      <c r="AC53" s="153" t="s">
        <v>58</v>
      </c>
      <c r="AD53" s="147">
        <v>1</v>
      </c>
      <c r="AE53" s="147"/>
      <c r="AF53" s="147">
        <v>13</v>
      </c>
      <c r="AG53" s="147"/>
      <c r="AH53" s="147">
        <v>25</v>
      </c>
      <c r="AI53" s="147"/>
      <c r="AJ53" s="147">
        <v>16</v>
      </c>
      <c r="AK53" s="147"/>
      <c r="AL53" s="147"/>
      <c r="AM53" s="147"/>
      <c r="AN53" s="162">
        <f t="shared" si="3"/>
        <v>55</v>
      </c>
      <c r="AO53" s="162"/>
    </row>
    <row r="54" spans="1:53" ht="16.5" thickBot="1">
      <c r="A54" s="117" t="s">
        <v>52</v>
      </c>
      <c r="B54" s="112">
        <v>1</v>
      </c>
      <c r="C54" s="111"/>
      <c r="D54" s="112">
        <v>0</v>
      </c>
      <c r="E54" s="111"/>
      <c r="F54" s="112">
        <v>2</v>
      </c>
      <c r="G54" s="111"/>
      <c r="H54" s="112">
        <v>0</v>
      </c>
      <c r="I54" s="111"/>
      <c r="J54" s="112">
        <v>0</v>
      </c>
      <c r="K54" s="111"/>
      <c r="L54" s="112"/>
      <c r="M54" s="111"/>
      <c r="N54" s="112"/>
      <c r="O54" s="111"/>
      <c r="P54" s="112"/>
      <c r="Q54" s="111"/>
      <c r="R54" s="113"/>
      <c r="S54" s="114"/>
      <c r="T54" s="113"/>
      <c r="U54" s="114"/>
      <c r="V54" s="113"/>
      <c r="W54" s="114"/>
      <c r="X54" s="113"/>
      <c r="Y54" s="114"/>
      <c r="Z54" s="108">
        <f>SUM(B54:X54)</f>
        <v>3</v>
      </c>
      <c r="AA54" s="115"/>
      <c r="AC54" s="153" t="s">
        <v>52</v>
      </c>
      <c r="AD54" s="147">
        <v>10</v>
      </c>
      <c r="AE54" s="147"/>
      <c r="AF54" s="147">
        <v>126</v>
      </c>
      <c r="AG54" s="147"/>
      <c r="AH54" s="147">
        <v>109</v>
      </c>
      <c r="AI54" s="147"/>
      <c r="AJ54" s="147">
        <v>56</v>
      </c>
      <c r="AK54" s="147"/>
      <c r="AL54" s="147"/>
      <c r="AM54" s="147"/>
      <c r="AN54" s="162">
        <f t="shared" si="3"/>
        <v>301</v>
      </c>
      <c r="AO54" s="162"/>
    </row>
    <row r="55" spans="1:53" ht="16.5" thickBot="1">
      <c r="A55" s="121" t="s">
        <v>46</v>
      </c>
      <c r="B55" s="112">
        <v>25</v>
      </c>
      <c r="C55" s="111"/>
      <c r="D55" s="112">
        <v>30</v>
      </c>
      <c r="E55" s="111"/>
      <c r="F55" s="112">
        <v>34</v>
      </c>
      <c r="G55" s="111"/>
      <c r="H55" s="112">
        <v>24</v>
      </c>
      <c r="I55" s="111"/>
      <c r="J55" s="112">
        <v>29</v>
      </c>
      <c r="K55" s="111"/>
      <c r="L55" s="112"/>
      <c r="M55" s="111"/>
      <c r="N55" s="112"/>
      <c r="O55" s="111"/>
      <c r="P55" s="112"/>
      <c r="Q55" s="111"/>
      <c r="R55" s="113"/>
      <c r="S55" s="114"/>
      <c r="T55" s="113"/>
      <c r="U55" s="114"/>
      <c r="V55" s="113"/>
      <c r="W55" s="114"/>
      <c r="X55" s="113"/>
      <c r="Y55" s="114"/>
      <c r="Z55" s="108">
        <f>SUM(B55:X55)</f>
        <v>142</v>
      </c>
      <c r="AA55" s="115"/>
      <c r="AC55" s="151" t="s">
        <v>46</v>
      </c>
      <c r="AD55" s="147">
        <v>113</v>
      </c>
      <c r="AE55" s="147"/>
      <c r="AF55" s="147">
        <v>120</v>
      </c>
      <c r="AG55" s="147"/>
      <c r="AH55" s="147">
        <v>81</v>
      </c>
      <c r="AI55" s="147"/>
      <c r="AJ55" s="147">
        <v>234</v>
      </c>
      <c r="AK55" s="147"/>
      <c r="AL55" s="147"/>
      <c r="AM55" s="147"/>
      <c r="AN55" s="162">
        <f t="shared" si="3"/>
        <v>548</v>
      </c>
      <c r="AO55" s="162"/>
    </row>
    <row r="56" spans="1:53" ht="16.5" thickBot="1">
      <c r="A56" s="141" t="s">
        <v>105</v>
      </c>
      <c r="B56" s="102"/>
      <c r="C56" s="96"/>
      <c r="D56" s="99"/>
      <c r="E56" s="96">
        <v>5</v>
      </c>
      <c r="F56" s="99"/>
      <c r="G56" s="96">
        <f>SUM(F57:F60)</f>
        <v>4</v>
      </c>
      <c r="H56" s="99"/>
      <c r="I56" s="96">
        <f>SUM(H57:H64)</f>
        <v>38</v>
      </c>
      <c r="J56" s="99"/>
      <c r="K56" s="96">
        <f>SUM(J57:J64)</f>
        <v>25</v>
      </c>
      <c r="L56" s="99"/>
      <c r="M56" s="96">
        <f>SUM(L57:L60)</f>
        <v>0</v>
      </c>
      <c r="N56" s="99"/>
      <c r="O56" s="96">
        <f>SUM(N57:N60)</f>
        <v>0</v>
      </c>
      <c r="P56" s="99"/>
      <c r="Q56" s="96">
        <f>SUM(P57:P60)</f>
        <v>0</v>
      </c>
      <c r="R56" s="97"/>
      <c r="S56" s="101">
        <f t="shared" ref="S56" si="44">SUM(R57:R60)</f>
        <v>0</v>
      </c>
      <c r="T56" s="97"/>
      <c r="U56" s="101">
        <f t="shared" ref="U56" si="45">SUM(T57:T60)</f>
        <v>0</v>
      </c>
      <c r="V56" s="97"/>
      <c r="W56" s="101">
        <f t="shared" ref="W56" si="46">SUM(V57:V60)</f>
        <v>0</v>
      </c>
      <c r="X56" s="97"/>
      <c r="Y56" s="101">
        <f t="shared" ref="Y56" si="47">SUM(X57:X60)</f>
        <v>0</v>
      </c>
      <c r="Z56" s="89"/>
      <c r="AA56" s="90">
        <f>SUM(B56:Y56)</f>
        <v>72</v>
      </c>
      <c r="AC56" s="152" t="s">
        <v>86</v>
      </c>
      <c r="AD56" s="144"/>
      <c r="AE56" s="144">
        <v>31</v>
      </c>
      <c r="AF56" s="144"/>
      <c r="AG56" s="144">
        <v>0</v>
      </c>
      <c r="AH56" s="144"/>
      <c r="AI56" s="144">
        <v>187</v>
      </c>
      <c r="AJ56" s="144"/>
      <c r="AK56" s="144">
        <v>1665</v>
      </c>
      <c r="AL56" s="144"/>
      <c r="AM56" s="144">
        <f>AB56</f>
        <v>0</v>
      </c>
      <c r="AN56" s="166"/>
      <c r="AO56" s="167">
        <f>SUM(AD56:AM56)</f>
        <v>1883</v>
      </c>
    </row>
    <row r="57" spans="1:53" ht="16.5" thickBot="1">
      <c r="A57" s="181" t="s">
        <v>96</v>
      </c>
      <c r="B57" s="112"/>
      <c r="C57" s="111"/>
      <c r="D57" s="112">
        <v>4</v>
      </c>
      <c r="E57" s="111"/>
      <c r="F57" s="112">
        <v>4</v>
      </c>
      <c r="G57" s="111"/>
      <c r="H57" s="112">
        <v>6</v>
      </c>
      <c r="I57" s="111"/>
      <c r="J57" s="112">
        <v>5</v>
      </c>
      <c r="K57" s="111"/>
      <c r="L57" s="112"/>
      <c r="M57" s="111"/>
      <c r="N57" s="112"/>
      <c r="O57" s="111"/>
      <c r="P57" s="112"/>
      <c r="Q57" s="111"/>
      <c r="R57" s="113"/>
      <c r="S57" s="114"/>
      <c r="T57" s="113"/>
      <c r="U57" s="114"/>
      <c r="V57" s="113"/>
      <c r="W57" s="114"/>
      <c r="X57" s="113"/>
      <c r="Y57" s="114"/>
      <c r="Z57" s="108">
        <f>SUM(B57:X57)</f>
        <v>19</v>
      </c>
      <c r="AA57" s="115"/>
      <c r="AC57" s="155" t="s">
        <v>60</v>
      </c>
      <c r="AD57" s="147"/>
      <c r="AE57" s="147"/>
      <c r="AF57" s="147"/>
      <c r="AG57" s="147"/>
      <c r="AH57" s="147">
        <v>99</v>
      </c>
      <c r="AI57" s="147"/>
      <c r="AJ57" s="147">
        <v>978</v>
      </c>
      <c r="AK57" s="147"/>
      <c r="AL57" s="147"/>
      <c r="AM57" s="147"/>
      <c r="AN57" s="162">
        <f t="shared" si="3"/>
        <v>1077</v>
      </c>
      <c r="AO57" s="162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</row>
    <row r="58" spans="1:53" ht="16.5" thickBot="1">
      <c r="A58" s="181" t="s">
        <v>97</v>
      </c>
      <c r="B58" s="112"/>
      <c r="C58" s="111"/>
      <c r="D58" s="112">
        <v>0</v>
      </c>
      <c r="E58" s="111"/>
      <c r="F58" s="112">
        <v>0</v>
      </c>
      <c r="G58" s="111"/>
      <c r="H58" s="112">
        <v>0</v>
      </c>
      <c r="I58" s="111"/>
      <c r="J58" s="112">
        <v>0</v>
      </c>
      <c r="K58" s="111"/>
      <c r="L58" s="112"/>
      <c r="M58" s="111"/>
      <c r="N58" s="112"/>
      <c r="O58" s="111"/>
      <c r="P58" s="112"/>
      <c r="Q58" s="111"/>
      <c r="R58" s="113"/>
      <c r="S58" s="114"/>
      <c r="T58" s="113"/>
      <c r="U58" s="114"/>
      <c r="V58" s="113"/>
      <c r="W58" s="114"/>
      <c r="X58" s="113"/>
      <c r="Y58" s="114"/>
      <c r="Z58" s="108">
        <f t="shared" ref="Z58:Z64" si="48">SUM(B58:X58)</f>
        <v>0</v>
      </c>
      <c r="AA58" s="115"/>
      <c r="AC58" s="155" t="s">
        <v>61</v>
      </c>
      <c r="AD58" s="147"/>
      <c r="AE58" s="147"/>
      <c r="AF58" s="147"/>
      <c r="AG58" s="147"/>
      <c r="AH58" s="147"/>
      <c r="AI58" s="147"/>
      <c r="AJ58" s="147">
        <v>2</v>
      </c>
      <c r="AK58" s="147"/>
      <c r="AL58" s="147"/>
      <c r="AM58" s="147"/>
      <c r="AN58" s="162">
        <f t="shared" si="3"/>
        <v>2</v>
      </c>
      <c r="AO58" s="162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</row>
    <row r="59" spans="1:53" ht="16.5" thickBot="1">
      <c r="A59" s="182" t="s">
        <v>98</v>
      </c>
      <c r="B59" s="112"/>
      <c r="C59" s="111"/>
      <c r="D59" s="112">
        <v>0</v>
      </c>
      <c r="E59" s="111"/>
      <c r="F59" s="112">
        <v>0</v>
      </c>
      <c r="G59" s="111"/>
      <c r="H59" s="112">
        <v>0</v>
      </c>
      <c r="I59" s="111"/>
      <c r="J59" s="112">
        <v>0</v>
      </c>
      <c r="K59" s="111"/>
      <c r="L59" s="112"/>
      <c r="M59" s="111"/>
      <c r="N59" s="112"/>
      <c r="O59" s="111"/>
      <c r="P59" s="112"/>
      <c r="Q59" s="111"/>
      <c r="R59" s="113"/>
      <c r="S59" s="114"/>
      <c r="T59" s="113"/>
      <c r="U59" s="114"/>
      <c r="V59" s="113"/>
      <c r="W59" s="114"/>
      <c r="X59" s="113"/>
      <c r="Y59" s="114"/>
      <c r="Z59" s="108">
        <f t="shared" si="48"/>
        <v>0</v>
      </c>
      <c r="AA59" s="115"/>
      <c r="AC59" s="155" t="s">
        <v>62</v>
      </c>
      <c r="AD59" s="147"/>
      <c r="AE59" s="147"/>
      <c r="AF59" s="147"/>
      <c r="AG59" s="147"/>
      <c r="AH59" s="147">
        <v>1</v>
      </c>
      <c r="AI59" s="147"/>
      <c r="AJ59" s="147">
        <v>2</v>
      </c>
      <c r="AK59" s="147"/>
      <c r="AL59" s="147"/>
      <c r="AM59" s="147"/>
      <c r="AN59" s="162">
        <f t="shared" si="3"/>
        <v>3</v>
      </c>
      <c r="AO59" s="162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</row>
    <row r="60" spans="1:53" ht="16.5" thickBot="1">
      <c r="A60" s="182" t="s">
        <v>99</v>
      </c>
      <c r="B60" s="112"/>
      <c r="C60" s="111"/>
      <c r="D60" s="112">
        <v>0</v>
      </c>
      <c r="E60" s="111"/>
      <c r="F60" s="112">
        <v>0</v>
      </c>
      <c r="G60" s="111"/>
      <c r="H60" s="112">
        <v>0</v>
      </c>
      <c r="I60" s="111"/>
      <c r="J60" s="112">
        <v>0</v>
      </c>
      <c r="K60" s="111"/>
      <c r="L60" s="112"/>
      <c r="M60" s="111"/>
      <c r="N60" s="112"/>
      <c r="O60" s="111"/>
      <c r="P60" s="112"/>
      <c r="Q60" s="111"/>
      <c r="R60" s="113"/>
      <c r="S60" s="114"/>
      <c r="T60" s="113"/>
      <c r="U60" s="114"/>
      <c r="V60" s="113"/>
      <c r="W60" s="114"/>
      <c r="X60" s="113"/>
      <c r="Y60" s="114"/>
      <c r="Z60" s="108">
        <f t="shared" si="48"/>
        <v>0</v>
      </c>
      <c r="AA60" s="115"/>
      <c r="AC60" s="160" t="s">
        <v>74</v>
      </c>
      <c r="AD60" s="147"/>
      <c r="AE60" s="147"/>
      <c r="AF60" s="147"/>
      <c r="AG60" s="147"/>
      <c r="AH60" s="147"/>
      <c r="AI60" s="147"/>
      <c r="AJ60" s="147">
        <v>2</v>
      </c>
      <c r="AK60" s="147"/>
      <c r="AL60" s="147"/>
      <c r="AM60" s="147"/>
      <c r="AN60" s="162">
        <f t="shared" si="3"/>
        <v>2</v>
      </c>
      <c r="AO60" s="162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</row>
    <row r="61" spans="1:53" ht="16.5" thickBot="1">
      <c r="A61" s="181" t="s">
        <v>100</v>
      </c>
      <c r="B61" s="112"/>
      <c r="C61" s="111"/>
      <c r="D61" s="112">
        <v>0</v>
      </c>
      <c r="E61" s="111"/>
      <c r="F61" s="112">
        <v>0</v>
      </c>
      <c r="G61" s="111"/>
      <c r="H61" s="112">
        <v>0</v>
      </c>
      <c r="I61" s="111"/>
      <c r="J61" s="112">
        <v>1</v>
      </c>
      <c r="K61" s="111"/>
      <c r="L61" s="112"/>
      <c r="M61" s="111"/>
      <c r="N61" s="112"/>
      <c r="O61" s="111"/>
      <c r="P61" s="112"/>
      <c r="Q61" s="111"/>
      <c r="R61" s="113"/>
      <c r="S61" s="114"/>
      <c r="T61" s="113"/>
      <c r="U61" s="114"/>
      <c r="V61" s="113"/>
      <c r="W61" s="114"/>
      <c r="X61" s="113"/>
      <c r="Y61" s="114"/>
      <c r="Z61" s="108">
        <f t="shared" si="48"/>
        <v>1</v>
      </c>
      <c r="AA61" s="115"/>
      <c r="AC61" s="155" t="s">
        <v>63</v>
      </c>
      <c r="AD61" s="147"/>
      <c r="AE61" s="147"/>
      <c r="AF61" s="147"/>
      <c r="AG61" s="147"/>
      <c r="AH61" s="147"/>
      <c r="AI61" s="147"/>
      <c r="AJ61" s="147">
        <v>2</v>
      </c>
      <c r="AK61" s="147"/>
      <c r="AL61" s="147"/>
      <c r="AM61" s="147"/>
      <c r="AN61" s="162">
        <f t="shared" si="3"/>
        <v>2</v>
      </c>
      <c r="AO61" s="162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</row>
    <row r="62" spans="1:53" ht="16.5" thickBot="1">
      <c r="A62" s="181" t="s">
        <v>101</v>
      </c>
      <c r="B62" s="112"/>
      <c r="C62" s="111"/>
      <c r="D62" s="112">
        <v>1</v>
      </c>
      <c r="E62" s="111"/>
      <c r="F62" s="112">
        <v>3</v>
      </c>
      <c r="G62" s="111"/>
      <c r="H62" s="112">
        <v>26</v>
      </c>
      <c r="I62" s="111"/>
      <c r="J62" s="112">
        <v>3</v>
      </c>
      <c r="K62" s="111"/>
      <c r="L62" s="112"/>
      <c r="M62" s="111"/>
      <c r="N62" s="112"/>
      <c r="O62" s="111"/>
      <c r="P62" s="112"/>
      <c r="Q62" s="111"/>
      <c r="R62" s="113"/>
      <c r="S62" s="114"/>
      <c r="T62" s="113"/>
      <c r="U62" s="114"/>
      <c r="V62" s="113"/>
      <c r="W62" s="114"/>
      <c r="X62" s="113"/>
      <c r="Y62" s="114"/>
      <c r="Z62" s="108">
        <f t="shared" si="48"/>
        <v>33</v>
      </c>
      <c r="AA62" s="115"/>
      <c r="AC62" s="155" t="s">
        <v>64</v>
      </c>
      <c r="AD62" s="147"/>
      <c r="AE62" s="147"/>
      <c r="AF62" s="147"/>
      <c r="AG62" s="147"/>
      <c r="AH62" s="147"/>
      <c r="AI62" s="147"/>
      <c r="AJ62" s="147">
        <v>6</v>
      </c>
      <c r="AK62" s="147"/>
      <c r="AL62" s="147"/>
      <c r="AM62" s="147"/>
      <c r="AN62" s="162">
        <f t="shared" si="3"/>
        <v>6</v>
      </c>
      <c r="AO62" s="162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</row>
    <row r="63" spans="1:53" ht="16.5" thickBot="1">
      <c r="A63" s="181" t="s">
        <v>102</v>
      </c>
      <c r="B63" s="112"/>
      <c r="C63" s="111"/>
      <c r="D63" s="112">
        <v>0</v>
      </c>
      <c r="E63" s="111"/>
      <c r="F63" s="112">
        <v>2</v>
      </c>
      <c r="G63" s="111"/>
      <c r="H63" s="112">
        <v>6</v>
      </c>
      <c r="I63" s="111"/>
      <c r="J63" s="112">
        <v>15</v>
      </c>
      <c r="K63" s="111"/>
      <c r="L63" s="112"/>
      <c r="M63" s="111"/>
      <c r="N63" s="112"/>
      <c r="O63" s="111"/>
      <c r="P63" s="112"/>
      <c r="Q63" s="111"/>
      <c r="R63" s="113"/>
      <c r="S63" s="114"/>
      <c r="T63" s="113"/>
      <c r="U63" s="114"/>
      <c r="V63" s="113"/>
      <c r="W63" s="114"/>
      <c r="X63" s="113"/>
      <c r="Y63" s="114"/>
      <c r="Z63" s="108">
        <f t="shared" si="48"/>
        <v>23</v>
      </c>
      <c r="AA63" s="115"/>
      <c r="AC63" s="155" t="s">
        <v>65</v>
      </c>
      <c r="AD63" s="147"/>
      <c r="AE63" s="147"/>
      <c r="AF63" s="147"/>
      <c r="AG63" s="147"/>
      <c r="AH63" s="147">
        <v>1</v>
      </c>
      <c r="AI63" s="147"/>
      <c r="AJ63" s="147">
        <v>17</v>
      </c>
      <c r="AK63" s="147"/>
      <c r="AL63" s="147"/>
      <c r="AM63" s="147"/>
      <c r="AN63" s="162">
        <f t="shared" si="3"/>
        <v>18</v>
      </c>
      <c r="AO63" s="162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</row>
    <row r="64" spans="1:53" ht="16.5" thickBot="1">
      <c r="A64" s="181" t="s">
        <v>103</v>
      </c>
      <c r="B64" s="112"/>
      <c r="C64" s="111"/>
      <c r="D64" s="112">
        <v>0</v>
      </c>
      <c r="E64" s="111"/>
      <c r="F64" s="112">
        <v>1</v>
      </c>
      <c r="G64" s="111"/>
      <c r="H64" s="112">
        <v>0</v>
      </c>
      <c r="I64" s="111"/>
      <c r="J64" s="112">
        <v>1</v>
      </c>
      <c r="K64" s="111"/>
      <c r="L64" s="112"/>
      <c r="M64" s="111"/>
      <c r="N64" s="112"/>
      <c r="O64" s="111"/>
      <c r="P64" s="112"/>
      <c r="Q64" s="111"/>
      <c r="R64" s="113"/>
      <c r="S64" s="114"/>
      <c r="T64" s="113"/>
      <c r="U64" s="114"/>
      <c r="V64" s="113"/>
      <c r="W64" s="114"/>
      <c r="X64" s="113"/>
      <c r="Y64" s="114"/>
      <c r="Z64" s="108">
        <f t="shared" si="48"/>
        <v>2</v>
      </c>
      <c r="AA64" s="115"/>
      <c r="AC64" s="155" t="s">
        <v>66</v>
      </c>
      <c r="AD64" s="147"/>
      <c r="AE64" s="147"/>
      <c r="AF64" s="147"/>
      <c r="AG64" s="147"/>
      <c r="AH64" s="147"/>
      <c r="AI64" s="147"/>
      <c r="AJ64" s="147">
        <v>5</v>
      </c>
      <c r="AK64" s="147"/>
      <c r="AL64" s="147"/>
      <c r="AM64" s="147"/>
      <c r="AN64" s="162">
        <f t="shared" si="3"/>
        <v>5</v>
      </c>
      <c r="AO64" s="162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</row>
    <row r="65" spans="1:55" ht="16.5" thickBot="1">
      <c r="A65" s="105" t="s">
        <v>75</v>
      </c>
      <c r="B65" s="83"/>
      <c r="C65" s="84">
        <f>SUM(C3:C64)</f>
        <v>16629</v>
      </c>
      <c r="D65" s="85"/>
      <c r="E65" s="86">
        <f>SUM(E3:E64)</f>
        <v>20364</v>
      </c>
      <c r="F65" s="85"/>
      <c r="G65" s="86">
        <f t="shared" ref="G65" si="49">SUM(G3:G64)</f>
        <v>18620</v>
      </c>
      <c r="H65" s="87"/>
      <c r="I65" s="86">
        <f t="shared" ref="I65" si="50">SUM(I3:I64)</f>
        <v>17889</v>
      </c>
      <c r="J65" s="86"/>
      <c r="K65" s="88">
        <f>SUM(K3:K64)</f>
        <v>16499</v>
      </c>
      <c r="L65" s="86"/>
      <c r="M65" s="88">
        <f t="shared" ref="M65" si="51">SUM(M3:M64)</f>
        <v>0</v>
      </c>
      <c r="N65" s="88"/>
      <c r="O65" s="88">
        <f t="shared" ref="O65" si="52">SUM(O3:O64)</f>
        <v>0</v>
      </c>
      <c r="P65" s="88"/>
      <c r="Q65" s="88">
        <f t="shared" ref="Q65" si="53">SUM(Q3:Q64)</f>
        <v>0</v>
      </c>
      <c r="R65" s="88"/>
      <c r="S65" s="88">
        <f t="shared" ref="S65" si="54">SUM(S3:S64)</f>
        <v>0</v>
      </c>
      <c r="T65" s="88"/>
      <c r="U65" s="88">
        <f t="shared" ref="U65" si="55">SUM(U3:U64)</f>
        <v>0</v>
      </c>
      <c r="V65" s="88"/>
      <c r="W65" s="88">
        <f t="shared" ref="W65" si="56">SUM(W3:W64)</f>
        <v>0</v>
      </c>
      <c r="X65" s="88"/>
      <c r="Y65" s="88">
        <f t="shared" ref="Y65" si="57">SUM(Y3:Y64)</f>
        <v>0</v>
      </c>
      <c r="Z65" s="89"/>
      <c r="AA65" s="90">
        <f>SUM(AA3:AA64)</f>
        <v>90001</v>
      </c>
      <c r="AC65" s="155" t="s">
        <v>67</v>
      </c>
      <c r="AD65" s="147"/>
      <c r="AE65" s="147"/>
      <c r="AF65" s="147"/>
      <c r="AG65" s="147"/>
      <c r="AH65" s="147">
        <v>4</v>
      </c>
      <c r="AI65" s="147"/>
      <c r="AJ65" s="147">
        <v>74</v>
      </c>
      <c r="AK65" s="147"/>
      <c r="AL65" s="147"/>
      <c r="AM65" s="147"/>
      <c r="AN65" s="162">
        <f t="shared" si="3"/>
        <v>78</v>
      </c>
      <c r="AO65" s="162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</row>
    <row r="66" spans="1:55" ht="16.5" thickBot="1">
      <c r="A66" s="106" t="s">
        <v>76</v>
      </c>
      <c r="B66" s="91">
        <f>SUM(B3:B65)</f>
        <v>16629</v>
      </c>
      <c r="C66" s="92"/>
      <c r="D66" s="93">
        <f>SUM(D3:D65)</f>
        <v>20364</v>
      </c>
      <c r="E66" s="93"/>
      <c r="F66" s="93">
        <f t="shared" ref="F66" si="58">SUM(F3:F65)</f>
        <v>18626</v>
      </c>
      <c r="G66" s="93"/>
      <c r="H66" s="93">
        <f t="shared" ref="H66" si="59">SUM(H3:H65)</f>
        <v>17889</v>
      </c>
      <c r="I66" s="93"/>
      <c r="J66" s="93">
        <f t="shared" ref="J66" si="60">SUM(J3:J65)</f>
        <v>16499</v>
      </c>
      <c r="K66" s="93"/>
      <c r="L66" s="93">
        <f t="shared" ref="L66" si="61">SUM(L3:L65)</f>
        <v>0</v>
      </c>
      <c r="M66" s="93"/>
      <c r="N66" s="93">
        <f t="shared" ref="N66" si="62">SUM(N3:N65)</f>
        <v>0</v>
      </c>
      <c r="O66" s="93"/>
      <c r="P66" s="93">
        <f t="shared" ref="P66" si="63">SUM(P3:P65)</f>
        <v>0</v>
      </c>
      <c r="Q66" s="93"/>
      <c r="R66" s="93">
        <f t="shared" ref="R66" si="64">SUM(R3:R65)</f>
        <v>0</v>
      </c>
      <c r="S66" s="93"/>
      <c r="T66" s="93">
        <f t="shared" ref="T66" si="65">SUM(T3:T65)</f>
        <v>0</v>
      </c>
      <c r="U66" s="93"/>
      <c r="V66" s="93">
        <f t="shared" ref="V66" si="66">SUM(V3:V65)</f>
        <v>0</v>
      </c>
      <c r="W66" s="93"/>
      <c r="X66" s="93">
        <f t="shared" ref="X66" si="67">SUM(X3:X65)</f>
        <v>0</v>
      </c>
      <c r="Y66" s="93"/>
      <c r="Z66" s="93">
        <f>SUM(Z4:Z65)</f>
        <v>90007</v>
      </c>
      <c r="AA66" s="94"/>
      <c r="AC66" s="155" t="s">
        <v>68</v>
      </c>
      <c r="AD66" s="147"/>
      <c r="AE66" s="147"/>
      <c r="AF66" s="147"/>
      <c r="AG66" s="147"/>
      <c r="AH66" s="147"/>
      <c r="AI66" s="147"/>
      <c r="AJ66" s="147">
        <v>0</v>
      </c>
      <c r="AK66" s="147"/>
      <c r="AL66" s="147"/>
      <c r="AM66" s="147"/>
      <c r="AN66" s="162">
        <f t="shared" si="3"/>
        <v>0</v>
      </c>
      <c r="AO66" s="162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</row>
    <row r="67" spans="1:55" ht="16.5" thickBot="1">
      <c r="Z67" s="78"/>
      <c r="AC67" s="155" t="s">
        <v>69</v>
      </c>
      <c r="AD67" s="147"/>
      <c r="AE67" s="147"/>
      <c r="AF67" s="147"/>
      <c r="AG67" s="147"/>
      <c r="AH67" s="147">
        <v>3</v>
      </c>
      <c r="AI67" s="147"/>
      <c r="AJ67" s="147">
        <v>4</v>
      </c>
      <c r="AK67" s="147"/>
      <c r="AL67" s="147"/>
      <c r="AM67" s="147"/>
      <c r="AN67" s="162">
        <f t="shared" si="3"/>
        <v>7</v>
      </c>
      <c r="AO67" s="162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</row>
    <row r="68" spans="1:55" ht="16.5" thickBot="1">
      <c r="AC68" s="161" t="s">
        <v>46</v>
      </c>
      <c r="AD68" s="149">
        <v>31</v>
      </c>
      <c r="AE68" s="147"/>
      <c r="AF68" s="147"/>
      <c r="AG68" s="147"/>
      <c r="AH68" s="147">
        <v>79</v>
      </c>
      <c r="AI68" s="147"/>
      <c r="AJ68" s="147">
        <v>575</v>
      </c>
      <c r="AK68" s="147"/>
      <c r="AL68" s="147"/>
      <c r="AM68" s="147"/>
      <c r="AN68" s="162">
        <f t="shared" si="3"/>
        <v>685</v>
      </c>
      <c r="AO68" s="162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</row>
    <row r="69" spans="1:55" ht="16.5" thickBot="1">
      <c r="A69" s="184">
        <v>2016</v>
      </c>
      <c r="B69" s="126" t="s">
        <v>121</v>
      </c>
      <c r="C69" s="126" t="s">
        <v>122</v>
      </c>
      <c r="D69" s="127" t="s">
        <v>123</v>
      </c>
      <c r="E69" s="127" t="s">
        <v>124</v>
      </c>
      <c r="F69" s="128" t="s">
        <v>125</v>
      </c>
      <c r="G69" s="127" t="s">
        <v>126</v>
      </c>
      <c r="H69" s="127" t="s">
        <v>127</v>
      </c>
      <c r="I69" s="127" t="s">
        <v>128</v>
      </c>
      <c r="J69" s="127" t="s">
        <v>129</v>
      </c>
      <c r="K69" s="127" t="s">
        <v>130</v>
      </c>
      <c r="L69" s="126" t="s">
        <v>131</v>
      </c>
      <c r="M69" s="127" t="s">
        <v>132</v>
      </c>
      <c r="N69" s="127" t="s">
        <v>133</v>
      </c>
      <c r="AC69" s="152" t="s">
        <v>134</v>
      </c>
      <c r="AD69" s="144"/>
      <c r="AE69" s="144">
        <v>1464</v>
      </c>
      <c r="AF69" s="144"/>
      <c r="AG69" s="144">
        <v>2927</v>
      </c>
      <c r="AH69" s="144"/>
      <c r="AI69" s="144">
        <v>1699</v>
      </c>
      <c r="AJ69" s="144"/>
      <c r="AK69" s="144"/>
      <c r="AL69" s="144"/>
      <c r="AM69" s="144"/>
      <c r="AN69" s="166"/>
      <c r="AO69" s="167">
        <f>SUM(AD69:AM69)</f>
        <v>6090</v>
      </c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>
      <c r="A70" s="105" t="s">
        <v>75</v>
      </c>
      <c r="B70" s="191">
        <f>C65</f>
        <v>16629</v>
      </c>
      <c r="C70" s="191">
        <f>E65</f>
        <v>20364</v>
      </c>
      <c r="D70" s="191">
        <f>G65</f>
        <v>18620</v>
      </c>
      <c r="E70" s="191">
        <f>I65</f>
        <v>17889</v>
      </c>
      <c r="F70" s="192">
        <f>K65</f>
        <v>16499</v>
      </c>
      <c r="G70" s="191">
        <f>M65</f>
        <v>0</v>
      </c>
      <c r="H70" s="191">
        <f>O65</f>
        <v>0</v>
      </c>
      <c r="I70" s="191">
        <f>Q65</f>
        <v>0</v>
      </c>
      <c r="J70" s="191">
        <f>S65</f>
        <v>0</v>
      </c>
      <c r="K70" s="191">
        <f>U65</f>
        <v>0</v>
      </c>
      <c r="L70" s="191">
        <f>W65</f>
        <v>0</v>
      </c>
      <c r="M70" s="191">
        <f>Y65</f>
        <v>0</v>
      </c>
      <c r="N70" s="192">
        <f>SUM(B70:M70)</f>
        <v>90001</v>
      </c>
      <c r="AC70" s="161" t="s">
        <v>135</v>
      </c>
      <c r="AD70" s="149">
        <v>332</v>
      </c>
      <c r="AE70" s="147"/>
      <c r="AF70" s="147">
        <v>526</v>
      </c>
      <c r="AG70" s="147"/>
      <c r="AH70" s="147">
        <v>184</v>
      </c>
      <c r="AI70" s="147"/>
      <c r="AJ70" s="147"/>
      <c r="AK70" s="147"/>
      <c r="AL70" s="147"/>
      <c r="AM70" s="147"/>
      <c r="AN70" s="162">
        <f t="shared" ref="AN70:AN75" si="68">SUM(AD70:AM70)</f>
        <v>1042</v>
      </c>
      <c r="AO70" s="162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>
      <c r="A71" s="106" t="s">
        <v>76</v>
      </c>
      <c r="B71" s="193">
        <f>B66</f>
        <v>16629</v>
      </c>
      <c r="C71" s="193">
        <f>D66</f>
        <v>20364</v>
      </c>
      <c r="D71" s="194">
        <f>F66</f>
        <v>18626</v>
      </c>
      <c r="E71" s="194">
        <f>H66</f>
        <v>17889</v>
      </c>
      <c r="F71" s="194">
        <f>J66</f>
        <v>16499</v>
      </c>
      <c r="G71" s="194">
        <f>L66</f>
        <v>0</v>
      </c>
      <c r="H71" s="194">
        <f>N66</f>
        <v>0</v>
      </c>
      <c r="I71" s="194">
        <f>P66</f>
        <v>0</v>
      </c>
      <c r="J71" s="194">
        <f>R66</f>
        <v>0</v>
      </c>
      <c r="K71" s="194">
        <f>T66</f>
        <v>0</v>
      </c>
      <c r="L71" s="194">
        <f>V66</f>
        <v>0</v>
      </c>
      <c r="M71" s="194">
        <f>X66</f>
        <v>0</v>
      </c>
      <c r="N71" s="194">
        <f>SUM(B71:M71)</f>
        <v>90007</v>
      </c>
      <c r="AC71" s="161" t="s">
        <v>137</v>
      </c>
      <c r="AD71" s="149">
        <v>549</v>
      </c>
      <c r="AE71" s="147"/>
      <c r="AF71" s="147">
        <v>1394</v>
      </c>
      <c r="AG71" s="147"/>
      <c r="AH71" s="147">
        <v>968</v>
      </c>
      <c r="AI71" s="147"/>
      <c r="AJ71" s="147"/>
      <c r="AK71" s="147"/>
      <c r="AL71" s="147"/>
      <c r="AM71" s="147"/>
      <c r="AN71" s="162">
        <f t="shared" si="68"/>
        <v>2911</v>
      </c>
      <c r="AO71" s="162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>
      <c r="A72" s="106" t="s">
        <v>136</v>
      </c>
      <c r="B72" s="130">
        <v>0</v>
      </c>
      <c r="C72" s="130">
        <f>IFERROR(((C71-B71)/C71), "-")</f>
        <v>0.18341190335886859</v>
      </c>
      <c r="D72" s="130">
        <f t="shared" ref="D72:M72" si="69">IFERROR(((D71-C71)/D71), "-")</f>
        <v>-9.3310426285837009E-2</v>
      </c>
      <c r="E72" s="130">
        <f t="shared" si="69"/>
        <v>-4.1198501872659173E-2</v>
      </c>
      <c r="F72" s="130">
        <f t="shared" si="69"/>
        <v>-8.4247530153342631E-2</v>
      </c>
      <c r="G72" s="130" t="str">
        <f t="shared" si="69"/>
        <v>-</v>
      </c>
      <c r="H72" s="130" t="str">
        <f t="shared" si="69"/>
        <v>-</v>
      </c>
      <c r="I72" s="130" t="str">
        <f t="shared" si="69"/>
        <v>-</v>
      </c>
      <c r="J72" s="130" t="str">
        <f t="shared" si="69"/>
        <v>-</v>
      </c>
      <c r="K72" s="130" t="str">
        <f t="shared" si="69"/>
        <v>-</v>
      </c>
      <c r="L72" s="130" t="str">
        <f t="shared" si="69"/>
        <v>-</v>
      </c>
      <c r="M72" s="130" t="str">
        <f t="shared" si="69"/>
        <v>-</v>
      </c>
      <c r="N72" s="130"/>
      <c r="AC72" s="161" t="s">
        <v>46</v>
      </c>
      <c r="AD72" s="149">
        <v>209</v>
      </c>
      <c r="AE72" s="147"/>
      <c r="AF72" s="147">
        <v>284</v>
      </c>
      <c r="AG72" s="147"/>
      <c r="AH72" s="147">
        <v>129</v>
      </c>
      <c r="AI72" s="147"/>
      <c r="AJ72" s="147"/>
      <c r="AK72" s="147"/>
      <c r="AL72" s="147"/>
      <c r="AM72" s="147"/>
      <c r="AN72" s="162">
        <f t="shared" si="68"/>
        <v>622</v>
      </c>
      <c r="AO72" s="162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>
      <c r="AC73" s="161" t="s">
        <v>26</v>
      </c>
      <c r="AD73" s="149">
        <v>374</v>
      </c>
      <c r="AE73" s="147"/>
      <c r="AF73" s="147">
        <v>723</v>
      </c>
      <c r="AG73" s="147"/>
      <c r="AH73" s="147">
        <v>418</v>
      </c>
      <c r="AI73" s="147"/>
      <c r="AJ73" s="147"/>
      <c r="AK73" s="147"/>
      <c r="AL73" s="147"/>
      <c r="AM73" s="147"/>
      <c r="AN73" s="162">
        <f t="shared" si="68"/>
        <v>1515</v>
      </c>
      <c r="AO73" s="162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>
      <c r="AC74" s="152" t="s">
        <v>77</v>
      </c>
      <c r="AD74" s="144"/>
      <c r="AE74" s="144">
        <v>314</v>
      </c>
      <c r="AF74" s="144"/>
      <c r="AG74" s="144">
        <v>357</v>
      </c>
      <c r="AH74" s="144"/>
      <c r="AI74" s="144"/>
      <c r="AJ74" s="144"/>
      <c r="AK74" s="144"/>
      <c r="AL74" s="144"/>
      <c r="AM74" s="144"/>
      <c r="AN74" s="166"/>
      <c r="AO74" s="167">
        <f>SUM(AD74:AM74)</f>
        <v>671</v>
      </c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>
      <c r="AC75" s="153" t="s">
        <v>87</v>
      </c>
      <c r="AD75" s="147">
        <v>196</v>
      </c>
      <c r="AE75" s="147"/>
      <c r="AF75" s="147">
        <v>279</v>
      </c>
      <c r="AG75" s="147"/>
      <c r="AH75" s="147"/>
      <c r="AI75" s="147"/>
      <c r="AJ75" s="147"/>
      <c r="AK75" s="147"/>
      <c r="AL75" s="147"/>
      <c r="AM75" s="147"/>
      <c r="AN75" s="162">
        <f t="shared" si="68"/>
        <v>475</v>
      </c>
      <c r="AO75" s="162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>
      <c r="AC76" s="141" t="s">
        <v>105</v>
      </c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66"/>
      <c r="AO76" s="167">
        <f>SUM(AD76:AM76)</f>
        <v>0</v>
      </c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>
      <c r="AC77" s="181" t="s">
        <v>96</v>
      </c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62"/>
      <c r="AO77" s="162"/>
    </row>
    <row r="78" spans="1:55" ht="16.5" thickBot="1">
      <c r="AC78" s="181" t="s">
        <v>97</v>
      </c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62"/>
      <c r="AO78" s="162"/>
    </row>
    <row r="79" spans="1:55" ht="16.5" thickBot="1">
      <c r="AC79" s="182" t="s">
        <v>98</v>
      </c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62"/>
      <c r="AO79" s="162"/>
    </row>
    <row r="80" spans="1:55" ht="16.5" thickBot="1">
      <c r="AC80" s="182" t="s">
        <v>99</v>
      </c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62"/>
      <c r="AO80" s="162"/>
    </row>
    <row r="81" spans="28:43" ht="16.5" thickBot="1">
      <c r="AB81" s="109"/>
      <c r="AC81" s="181" t="s">
        <v>100</v>
      </c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62"/>
      <c r="AO81" s="162"/>
      <c r="AP81" s="109"/>
      <c r="AQ81" s="109"/>
    </row>
    <row r="82" spans="28:43" ht="16.5" thickBot="1">
      <c r="AB82" s="109"/>
      <c r="AC82" s="181" t="s">
        <v>101</v>
      </c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62"/>
      <c r="AO82" s="162"/>
      <c r="AP82" s="109"/>
      <c r="AQ82" s="109"/>
    </row>
    <row r="83" spans="28:43" ht="16.5" thickBot="1">
      <c r="AB83" s="109"/>
      <c r="AC83" s="181" t="s">
        <v>102</v>
      </c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62"/>
      <c r="AO83" s="162"/>
      <c r="AP83" s="109"/>
      <c r="AQ83" s="109"/>
    </row>
    <row r="84" spans="28:43" ht="16.5" thickBot="1">
      <c r="AB84" s="109"/>
      <c r="AC84" s="181" t="s">
        <v>103</v>
      </c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62"/>
      <c r="AO84" s="162"/>
      <c r="AP84" s="109"/>
      <c r="AQ84" s="109"/>
    </row>
    <row r="85" spans="28:43" ht="16.5" thickBot="1">
      <c r="AC85" s="195" t="s">
        <v>75</v>
      </c>
      <c r="AD85" s="196"/>
      <c r="AE85" s="197">
        <f>SUM(AE10:AE75)</f>
        <v>16542</v>
      </c>
      <c r="AF85" s="196"/>
      <c r="AG85" s="197">
        <f>SUM(AG10:AG75)</f>
        <v>54273</v>
      </c>
      <c r="AH85" s="198"/>
      <c r="AI85" s="198">
        <f>SUM(AI10:AI75)</f>
        <v>68814</v>
      </c>
      <c r="AJ85" s="198"/>
      <c r="AK85" s="198">
        <f>SUM(AK10:AK75)</f>
        <v>91091</v>
      </c>
      <c r="AL85" s="96"/>
      <c r="AM85" s="96">
        <f>SUM(AM10:AM75)</f>
        <v>0</v>
      </c>
      <c r="AN85" s="96"/>
      <c r="AO85" s="96">
        <f>SUM(AO3:AO75)</f>
        <v>526143</v>
      </c>
    </row>
    <row r="86" spans="28:43" ht="16.5" thickBot="1">
      <c r="AC86" s="199" t="s">
        <v>76</v>
      </c>
      <c r="AD86" s="200">
        <f>SUM(AD11:AD85)</f>
        <v>16424</v>
      </c>
      <c r="AE86" s="201"/>
      <c r="AF86" s="200">
        <f>SUM(AF10:AF85)</f>
        <v>56994</v>
      </c>
      <c r="AG86" s="201"/>
      <c r="AH86" s="202">
        <f>SUM(AH10:AH85)</f>
        <v>71833</v>
      </c>
      <c r="AI86" s="202"/>
      <c r="AJ86" s="202">
        <f>SUM(AJ11:AJ85)</f>
        <v>92389</v>
      </c>
      <c r="AK86" s="202"/>
      <c r="AL86" s="129">
        <f>SUM(AL11:AL85)</f>
        <v>0</v>
      </c>
      <c r="AM86" s="201"/>
      <c r="AN86" s="201">
        <f>SUM(AN4:AN75)</f>
        <v>556195</v>
      </c>
      <c r="AO86" s="201"/>
    </row>
    <row r="87" spans="28:43">
      <c r="AC87" s="109"/>
      <c r="AN87" s="78"/>
      <c r="AO87" s="190"/>
    </row>
  </sheetData>
  <mergeCells count="17">
    <mergeCell ref="AD1:AE1"/>
    <mergeCell ref="AF1:AG1"/>
    <mergeCell ref="AH1:AI1"/>
    <mergeCell ref="AJ1:AK1"/>
    <mergeCell ref="AL1:AM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AA20"/>
  <sheetViews>
    <sheetView showGridLines="0" workbookViewId="0">
      <selection activeCell="G10" sqref="G10"/>
    </sheetView>
  </sheetViews>
  <sheetFormatPr defaultColWidth="9.140625" defaultRowHeight="1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/>
    <row r="3" spans="2:27" ht="18" customHeight="1" thickBot="1">
      <c r="B3" s="203">
        <v>2015</v>
      </c>
      <c r="C3" s="204" t="s">
        <v>121</v>
      </c>
      <c r="D3" s="204" t="s">
        <v>122</v>
      </c>
      <c r="E3" s="205" t="s">
        <v>123</v>
      </c>
      <c r="F3" s="205" t="s">
        <v>124</v>
      </c>
      <c r="G3" s="206" t="s">
        <v>125</v>
      </c>
      <c r="H3" s="205" t="s">
        <v>126</v>
      </c>
      <c r="I3" s="205" t="s">
        <v>127</v>
      </c>
      <c r="J3" s="205" t="s">
        <v>128</v>
      </c>
      <c r="K3" s="205" t="s">
        <v>129</v>
      </c>
      <c r="L3" s="205" t="s">
        <v>130</v>
      </c>
      <c r="M3" s="204" t="s">
        <v>131</v>
      </c>
      <c r="N3" s="205" t="s">
        <v>132</v>
      </c>
      <c r="O3" s="207" t="s">
        <v>138</v>
      </c>
    </row>
    <row r="4" spans="2:27" ht="18" customHeight="1" thickBot="1">
      <c r="B4" s="208" t="s">
        <v>75</v>
      </c>
      <c r="C4" s="209">
        <v>13086</v>
      </c>
      <c r="D4" s="209">
        <v>12733</v>
      </c>
      <c r="E4" s="209">
        <v>16104</v>
      </c>
      <c r="F4" s="209">
        <v>14096</v>
      </c>
      <c r="G4" s="209">
        <v>14255</v>
      </c>
      <c r="H4" s="209">
        <v>15698</v>
      </c>
      <c r="I4" s="209">
        <v>15871</v>
      </c>
      <c r="J4" s="209">
        <v>16480</v>
      </c>
      <c r="K4" s="209">
        <v>17323</v>
      </c>
      <c r="L4" s="209">
        <v>17831</v>
      </c>
      <c r="M4" s="209">
        <v>15521</v>
      </c>
      <c r="N4" s="209">
        <v>13831</v>
      </c>
      <c r="O4" s="210">
        <f>SUM(C4:N4)</f>
        <v>182829</v>
      </c>
    </row>
    <row r="5" spans="2:27" ht="18" customHeight="1" thickBot="1">
      <c r="B5" s="211" t="s">
        <v>76</v>
      </c>
      <c r="C5" s="212">
        <v>13631</v>
      </c>
      <c r="D5" s="212">
        <v>13315</v>
      </c>
      <c r="E5" s="212">
        <v>16817</v>
      </c>
      <c r="F5" s="212">
        <v>14797</v>
      </c>
      <c r="G5" s="212">
        <v>14944</v>
      </c>
      <c r="H5" s="212">
        <v>17023</v>
      </c>
      <c r="I5" s="212">
        <v>17502</v>
      </c>
      <c r="J5" s="212">
        <v>16481</v>
      </c>
      <c r="K5" s="212">
        <v>17323</v>
      </c>
      <c r="L5" s="212">
        <v>17831</v>
      </c>
      <c r="M5" s="212">
        <v>15521</v>
      </c>
      <c r="N5" s="212">
        <v>13831</v>
      </c>
      <c r="O5" s="213">
        <f>SUM(C5:N5)</f>
        <v>189016</v>
      </c>
    </row>
    <row r="6" spans="2:27" ht="18" customHeight="1" thickBot="1">
      <c r="B6" s="214" t="s">
        <v>139</v>
      </c>
      <c r="C6" s="215">
        <v>0</v>
      </c>
      <c r="D6" s="216">
        <f t="shared" ref="D6:M7" si="0">IFERROR(((D4-C4)/D4), "-")</f>
        <v>-2.7723238828241577E-2</v>
      </c>
      <c r="E6" s="216">
        <f t="shared" si="0"/>
        <v>0.20932687531048186</v>
      </c>
      <c r="F6" s="216">
        <f t="shared" si="0"/>
        <v>-0.14245175936435869</v>
      </c>
      <c r="G6" s="216">
        <f t="shared" si="0"/>
        <v>1.1153981059277446E-2</v>
      </c>
      <c r="H6" s="216">
        <f t="shared" si="0"/>
        <v>9.1922537902917573E-2</v>
      </c>
      <c r="I6" s="216">
        <f t="shared" si="0"/>
        <v>1.0900384348812299E-2</v>
      </c>
      <c r="J6" s="216">
        <f t="shared" si="0"/>
        <v>3.6953883495145633E-2</v>
      </c>
      <c r="K6" s="216">
        <f t="shared" si="0"/>
        <v>4.8663626392657158E-2</v>
      </c>
      <c r="L6" s="216">
        <f t="shared" si="0"/>
        <v>2.8489708933879199E-2</v>
      </c>
      <c r="M6" s="216">
        <f t="shared" si="0"/>
        <v>-0.148830616583983</v>
      </c>
      <c r="N6" s="216">
        <f>IFERROR(((N4-M4)/N4), "-")</f>
        <v>-0.12218928493962837</v>
      </c>
      <c r="O6" s="217"/>
    </row>
    <row r="7" spans="2:27" ht="18" customHeight="1" thickBot="1">
      <c r="B7" s="218" t="s">
        <v>136</v>
      </c>
      <c r="C7" s="215">
        <v>0</v>
      </c>
      <c r="D7" s="216">
        <f t="shared" si="0"/>
        <v>-2.3732632369508073E-2</v>
      </c>
      <c r="E7" s="216">
        <f t="shared" si="0"/>
        <v>0.20824166022477256</v>
      </c>
      <c r="F7" s="216">
        <f t="shared" si="0"/>
        <v>-0.13651415827532609</v>
      </c>
      <c r="G7" s="216">
        <f t="shared" si="0"/>
        <v>9.8367237687366164E-3</v>
      </c>
      <c r="H7" s="216">
        <f t="shared" si="0"/>
        <v>0.12212888445044939</v>
      </c>
      <c r="I7" s="216">
        <f t="shared" si="0"/>
        <v>2.7368300765626786E-2</v>
      </c>
      <c r="J7" s="216">
        <f t="shared" si="0"/>
        <v>-6.1950124385656211E-2</v>
      </c>
      <c r="K7" s="216">
        <f t="shared" si="0"/>
        <v>4.8605899670957686E-2</v>
      </c>
      <c r="L7" s="216">
        <f t="shared" si="0"/>
        <v>2.8489708933879199E-2</v>
      </c>
      <c r="M7" s="216">
        <f t="shared" si="0"/>
        <v>-0.148830616583983</v>
      </c>
      <c r="N7" s="216">
        <f>IFERROR(((N5-M5)/N5), "-")</f>
        <v>-0.12218928493962837</v>
      </c>
      <c r="O7" s="217"/>
    </row>
    <row r="8" spans="2:27" ht="18" customHeight="1" thickBot="1"/>
    <row r="9" spans="2:27" ht="18" customHeight="1" thickBot="1">
      <c r="B9" s="203">
        <v>2016</v>
      </c>
      <c r="C9" s="204" t="s">
        <v>121</v>
      </c>
      <c r="D9" s="204" t="s">
        <v>122</v>
      </c>
      <c r="E9" s="205" t="s">
        <v>123</v>
      </c>
      <c r="F9" s="205" t="s">
        <v>124</v>
      </c>
      <c r="G9" s="206" t="s">
        <v>125</v>
      </c>
      <c r="H9" s="205" t="s">
        <v>126</v>
      </c>
      <c r="I9" s="205" t="s">
        <v>127</v>
      </c>
      <c r="J9" s="205" t="s">
        <v>128</v>
      </c>
      <c r="K9" s="205" t="s">
        <v>129</v>
      </c>
      <c r="L9" s="205" t="s">
        <v>130</v>
      </c>
      <c r="M9" s="204" t="s">
        <v>131</v>
      </c>
      <c r="N9" s="205" t="s">
        <v>132</v>
      </c>
      <c r="O9" s="207" t="s">
        <v>133</v>
      </c>
    </row>
    <row r="10" spans="2:27" ht="18" customHeight="1" thickBot="1">
      <c r="B10" s="208" t="s">
        <v>75</v>
      </c>
      <c r="C10" s="209">
        <f>Acumulado!B70</f>
        <v>16629</v>
      </c>
      <c r="D10" s="209">
        <f>Acumulado!C70</f>
        <v>20364</v>
      </c>
      <c r="E10" s="209">
        <f>Acumulado!D70</f>
        <v>18620</v>
      </c>
      <c r="F10" s="209">
        <f>Acumulado!E70</f>
        <v>17889</v>
      </c>
      <c r="G10" s="209">
        <f>Acumulado!F70</f>
        <v>16499</v>
      </c>
      <c r="H10" s="209">
        <f>Acumulado!G70</f>
        <v>0</v>
      </c>
      <c r="I10" s="209">
        <f>Acumulado!H70</f>
        <v>0</v>
      </c>
      <c r="J10" s="209">
        <f>Acumulado!I70</f>
        <v>0</v>
      </c>
      <c r="K10" s="209">
        <f>Acumulado!J70</f>
        <v>0</v>
      </c>
      <c r="L10" s="209">
        <f>Acumulado!K70</f>
        <v>0</v>
      </c>
      <c r="M10" s="209">
        <f>Acumulado!L70</f>
        <v>0</v>
      </c>
      <c r="N10" s="209">
        <f>Acumulado!M70</f>
        <v>0</v>
      </c>
      <c r="O10" s="210">
        <f>SUM(C10:N10)</f>
        <v>90001</v>
      </c>
    </row>
    <row r="11" spans="2:27" ht="18" customHeight="1" thickBot="1">
      <c r="B11" s="211" t="s">
        <v>76</v>
      </c>
      <c r="C11" s="212">
        <f>Acumulado!B71</f>
        <v>16629</v>
      </c>
      <c r="D11" s="212">
        <f>Acumulado!C71</f>
        <v>20364</v>
      </c>
      <c r="E11" s="212">
        <f>Acumulado!D71</f>
        <v>18626</v>
      </c>
      <c r="F11" s="212">
        <f>Acumulado!E71</f>
        <v>17889</v>
      </c>
      <c r="G11" s="212">
        <f>Acumulado!F71</f>
        <v>16499</v>
      </c>
      <c r="H11" s="212">
        <f>Acumulado!G71</f>
        <v>0</v>
      </c>
      <c r="I11" s="212">
        <f>Acumulado!H71</f>
        <v>0</v>
      </c>
      <c r="J11" s="212">
        <f>Acumulado!I71</f>
        <v>0</v>
      </c>
      <c r="K11" s="212">
        <f>Acumulado!J71</f>
        <v>0</v>
      </c>
      <c r="L11" s="212">
        <f>Acumulado!K71</f>
        <v>0</v>
      </c>
      <c r="M11" s="212">
        <f>Acumulado!L71</f>
        <v>0</v>
      </c>
      <c r="N11" s="212">
        <f>Acumulado!M71</f>
        <v>0</v>
      </c>
      <c r="O11" s="213">
        <f>SUM(C11:N11)</f>
        <v>90007</v>
      </c>
    </row>
    <row r="12" spans="2:27" ht="18" customHeight="1" thickBot="1">
      <c r="B12" s="214" t="s">
        <v>139</v>
      </c>
      <c r="C12" s="215">
        <v>0</v>
      </c>
      <c r="D12" s="216">
        <f>IFERROR(((D10-C10)/D10), "-")</f>
        <v>0.18341190335886859</v>
      </c>
      <c r="E12" s="216">
        <f t="shared" ref="E12:N13" si="1">IFERROR(((E10-D10)/E10), "-")</f>
        <v>-9.3662728249194416E-2</v>
      </c>
      <c r="F12" s="216">
        <f t="shared" si="1"/>
        <v>-4.0863100229191124E-2</v>
      </c>
      <c r="G12" s="216">
        <f t="shared" si="1"/>
        <v>-8.4247530153342631E-2</v>
      </c>
      <c r="H12" s="216" t="str">
        <f t="shared" si="1"/>
        <v>-</v>
      </c>
      <c r="I12" s="216" t="str">
        <f t="shared" si="1"/>
        <v>-</v>
      </c>
      <c r="J12" s="216" t="str">
        <f t="shared" si="1"/>
        <v>-</v>
      </c>
      <c r="K12" s="216" t="str">
        <f t="shared" si="1"/>
        <v>-</v>
      </c>
      <c r="L12" s="216" t="str">
        <f t="shared" si="1"/>
        <v>-</v>
      </c>
      <c r="M12" s="216" t="str">
        <f t="shared" si="1"/>
        <v>-</v>
      </c>
      <c r="N12" s="216" t="str">
        <f t="shared" si="1"/>
        <v>-</v>
      </c>
      <c r="O12" s="213"/>
    </row>
    <row r="13" spans="2:27" ht="18" customHeight="1" thickBot="1">
      <c r="B13" s="218" t="s">
        <v>136</v>
      </c>
      <c r="C13" s="215">
        <v>0</v>
      </c>
      <c r="D13" s="216">
        <f>IFERROR(((D11-C11)/D11), "-")</f>
        <v>0.18341190335886859</v>
      </c>
      <c r="E13" s="216">
        <f t="shared" si="1"/>
        <v>-9.3310426285837009E-2</v>
      </c>
      <c r="F13" s="216">
        <f t="shared" si="1"/>
        <v>-4.1198501872659173E-2</v>
      </c>
      <c r="G13" s="216">
        <f t="shared" si="1"/>
        <v>-8.4247530153342631E-2</v>
      </c>
      <c r="H13" s="216" t="str">
        <f t="shared" si="1"/>
        <v>-</v>
      </c>
      <c r="I13" s="216" t="str">
        <f t="shared" si="1"/>
        <v>-</v>
      </c>
      <c r="J13" s="216" t="str">
        <f t="shared" si="1"/>
        <v>-</v>
      </c>
      <c r="K13" s="216" t="str">
        <f t="shared" si="1"/>
        <v>-</v>
      </c>
      <c r="L13" s="216" t="str">
        <f t="shared" si="1"/>
        <v>-</v>
      </c>
      <c r="M13" s="216" t="str">
        <f t="shared" si="1"/>
        <v>-</v>
      </c>
      <c r="N13" s="216" t="str">
        <f t="shared" si="1"/>
        <v>-</v>
      </c>
      <c r="O13" s="219"/>
    </row>
    <row r="14" spans="2:27" ht="18" customHeight="1" thickBot="1"/>
    <row r="15" spans="2:27" ht="18" customHeight="1" thickBot="1">
      <c r="B15" s="236" t="s">
        <v>140</v>
      </c>
      <c r="C15" s="238" t="s">
        <v>121</v>
      </c>
      <c r="D15" s="235"/>
      <c r="E15" s="235" t="s">
        <v>122</v>
      </c>
      <c r="F15" s="235"/>
      <c r="G15" s="235" t="s">
        <v>123</v>
      </c>
      <c r="H15" s="235"/>
      <c r="I15" s="235" t="s">
        <v>124</v>
      </c>
      <c r="J15" s="235"/>
      <c r="K15" s="235" t="s">
        <v>125</v>
      </c>
      <c r="L15" s="235"/>
      <c r="M15" s="235" t="s">
        <v>126</v>
      </c>
      <c r="N15" s="235"/>
      <c r="O15" s="235" t="s">
        <v>127</v>
      </c>
      <c r="P15" s="235"/>
      <c r="Q15" s="235" t="s">
        <v>128</v>
      </c>
      <c r="R15" s="235"/>
      <c r="S15" s="235" t="s">
        <v>129</v>
      </c>
      <c r="T15" s="235"/>
      <c r="U15" s="235" t="s">
        <v>130</v>
      </c>
      <c r="V15" s="235"/>
      <c r="W15" s="235" t="s">
        <v>131</v>
      </c>
      <c r="X15" s="235"/>
      <c r="Y15" s="235" t="s">
        <v>132</v>
      </c>
      <c r="Z15" s="241"/>
      <c r="AA15" s="243" t="s">
        <v>141</v>
      </c>
    </row>
    <row r="16" spans="2:27" ht="18" customHeight="1" thickBot="1">
      <c r="B16" s="237"/>
      <c r="C16" s="220">
        <v>2015</v>
      </c>
      <c r="D16" s="221">
        <v>2016</v>
      </c>
      <c r="E16" s="221">
        <v>2015</v>
      </c>
      <c r="F16" s="221">
        <v>2016</v>
      </c>
      <c r="G16" s="221">
        <v>2015</v>
      </c>
      <c r="H16" s="221">
        <v>2016</v>
      </c>
      <c r="I16" s="221">
        <v>2015</v>
      </c>
      <c r="J16" s="221">
        <v>2016</v>
      </c>
      <c r="K16" s="221">
        <v>2015</v>
      </c>
      <c r="L16" s="221">
        <v>2016</v>
      </c>
      <c r="M16" s="221">
        <v>2015</v>
      </c>
      <c r="N16" s="221">
        <v>2016</v>
      </c>
      <c r="O16" s="221">
        <v>2015</v>
      </c>
      <c r="P16" s="221">
        <v>2016</v>
      </c>
      <c r="Q16" s="221">
        <v>2015</v>
      </c>
      <c r="R16" s="221">
        <v>2016</v>
      </c>
      <c r="S16" s="221">
        <v>2015</v>
      </c>
      <c r="T16" s="221">
        <v>2016</v>
      </c>
      <c r="U16" s="221">
        <v>2015</v>
      </c>
      <c r="V16" s="221">
        <v>2016</v>
      </c>
      <c r="W16" s="221">
        <v>2015</v>
      </c>
      <c r="X16" s="221">
        <v>2016</v>
      </c>
      <c r="Y16" s="221">
        <v>2015</v>
      </c>
      <c r="Z16" s="222">
        <v>2016</v>
      </c>
      <c r="AA16" s="244"/>
    </row>
    <row r="17" spans="2:27" ht="18" customHeight="1" thickBot="1">
      <c r="B17" s="208" t="s">
        <v>75</v>
      </c>
      <c r="C17" s="209">
        <v>13086</v>
      </c>
      <c r="D17" s="223">
        <f>C10</f>
        <v>16629</v>
      </c>
      <c r="E17" s="209">
        <v>12733</v>
      </c>
      <c r="F17" s="223">
        <f>D10</f>
        <v>20364</v>
      </c>
      <c r="G17" s="209">
        <v>16104</v>
      </c>
      <c r="H17" s="223">
        <f>E10</f>
        <v>18620</v>
      </c>
      <c r="I17" s="209">
        <v>14096</v>
      </c>
      <c r="J17" s="223">
        <f>F10</f>
        <v>17889</v>
      </c>
      <c r="K17" s="209">
        <v>14255</v>
      </c>
      <c r="L17" s="223">
        <f>G10</f>
        <v>16499</v>
      </c>
      <c r="M17" s="209">
        <v>15698</v>
      </c>
      <c r="N17" s="223">
        <f>H10</f>
        <v>0</v>
      </c>
      <c r="O17" s="209">
        <v>15871</v>
      </c>
      <c r="P17" s="223">
        <f>I10</f>
        <v>0</v>
      </c>
      <c r="Q17" s="209">
        <v>16480</v>
      </c>
      <c r="R17" s="223">
        <f>J10</f>
        <v>0</v>
      </c>
      <c r="S17" s="209">
        <v>17323</v>
      </c>
      <c r="T17" s="223">
        <f>K10</f>
        <v>0</v>
      </c>
      <c r="U17" s="209">
        <v>17831</v>
      </c>
      <c r="V17" s="223">
        <f>L10</f>
        <v>0</v>
      </c>
      <c r="W17" s="209">
        <v>15521</v>
      </c>
      <c r="X17" s="223">
        <f>M10</f>
        <v>0</v>
      </c>
      <c r="Y17" s="209">
        <v>13831</v>
      </c>
      <c r="Z17" s="223"/>
      <c r="AA17" s="210">
        <f>SUM(C17,E17,G17,I17,K17,M17,O17,Q17,S17,U17,W17,Y17)</f>
        <v>182829</v>
      </c>
    </row>
    <row r="18" spans="2:27" ht="15.75" thickBot="1">
      <c r="B18" s="211" t="s">
        <v>76</v>
      </c>
      <c r="C18" s="212">
        <v>13631</v>
      </c>
      <c r="D18" s="224">
        <f>C11</f>
        <v>16629</v>
      </c>
      <c r="E18" s="212">
        <v>13315</v>
      </c>
      <c r="F18" s="224">
        <f>D11</f>
        <v>20364</v>
      </c>
      <c r="G18" s="212">
        <v>16817</v>
      </c>
      <c r="H18" s="224">
        <f>E11</f>
        <v>18626</v>
      </c>
      <c r="I18" s="212">
        <v>14797</v>
      </c>
      <c r="J18" s="224">
        <f>F11</f>
        <v>17889</v>
      </c>
      <c r="K18" s="212">
        <v>14944</v>
      </c>
      <c r="L18" s="224">
        <f>G11</f>
        <v>16499</v>
      </c>
      <c r="M18" s="212">
        <v>17023</v>
      </c>
      <c r="N18" s="224">
        <f>H11</f>
        <v>0</v>
      </c>
      <c r="O18" s="212">
        <v>17502</v>
      </c>
      <c r="P18" s="224">
        <f>I11</f>
        <v>0</v>
      </c>
      <c r="Q18" s="212">
        <v>16481</v>
      </c>
      <c r="R18" s="224">
        <f>J11</f>
        <v>0</v>
      </c>
      <c r="S18" s="212">
        <v>17323</v>
      </c>
      <c r="T18" s="224">
        <f>K11</f>
        <v>0</v>
      </c>
      <c r="U18" s="212">
        <v>17831</v>
      </c>
      <c r="V18" s="224">
        <f>L11</f>
        <v>0</v>
      </c>
      <c r="W18" s="212">
        <v>15521</v>
      </c>
      <c r="X18" s="224">
        <f>M11</f>
        <v>0</v>
      </c>
      <c r="Y18" s="212">
        <v>13831</v>
      </c>
      <c r="Z18" s="224"/>
      <c r="AA18" s="213">
        <f>SUM(Z18,X18,V18,T18,R18,P18,N18,L18,J18,H18,F18,D18)</f>
        <v>90007</v>
      </c>
    </row>
    <row r="19" spans="2:27" ht="15.75" thickBot="1">
      <c r="B19" s="218" t="s">
        <v>139</v>
      </c>
      <c r="C19" s="242">
        <f>IFERROR(((D17-C17)/C17),"-")</f>
        <v>0.27074736359468132</v>
      </c>
      <c r="D19" s="242"/>
      <c r="E19" s="239">
        <f>IFERROR(((F17-E17)/E17),"-")</f>
        <v>0.59930888243147729</v>
      </c>
      <c r="F19" s="240"/>
      <c r="G19" s="239">
        <f>IFERROR(((H17-G17)/G17),"-")</f>
        <v>0.15623447590660705</v>
      </c>
      <c r="H19" s="240"/>
      <c r="I19" s="239">
        <f t="shared" ref="I19:I20" si="2">IFERROR(((J17-I17)/I17),"-")</f>
        <v>0.26908342792281498</v>
      </c>
      <c r="J19" s="240"/>
      <c r="K19" s="239">
        <f t="shared" ref="K19:K20" si="3">IFERROR(((L17-K17)/K17),"-")</f>
        <v>0.15741844966678359</v>
      </c>
      <c r="L19" s="240"/>
      <c r="M19" s="239">
        <f t="shared" ref="M19:M20" si="4">IFERROR(((N17-M17)/M17),"-")</f>
        <v>-1</v>
      </c>
      <c r="N19" s="240"/>
      <c r="O19" s="239">
        <f t="shared" ref="O19:O20" si="5">IFERROR(((P17-O17)/O17),"-")</f>
        <v>-1</v>
      </c>
      <c r="P19" s="240"/>
      <c r="Q19" s="239">
        <f t="shared" ref="Q19:Q20" si="6">IFERROR(((R17-Q17)/Q17),"-")</f>
        <v>-1</v>
      </c>
      <c r="R19" s="240"/>
      <c r="S19" s="239">
        <f t="shared" ref="S19:S20" si="7">IFERROR(((T17-S17)/S17),"-")</f>
        <v>-1</v>
      </c>
      <c r="T19" s="240"/>
      <c r="U19" s="239">
        <f t="shared" ref="U19:U20" si="8">IFERROR(((V17-U17)/U17),"-")</f>
        <v>-1</v>
      </c>
      <c r="V19" s="240"/>
      <c r="W19" s="239">
        <f t="shared" ref="W19:W20" si="9">IFERROR(((X17-W17)/W17),"-")</f>
        <v>-1</v>
      </c>
      <c r="X19" s="240"/>
      <c r="Y19" s="239">
        <f t="shared" ref="Y19:Y20" si="10">IFERROR(((Z17-Y17)/Y17),"-")</f>
        <v>-1</v>
      </c>
      <c r="Z19" s="240"/>
      <c r="AA19" s="219"/>
    </row>
    <row r="20" spans="2:27" ht="15.75" thickBot="1">
      <c r="B20" s="218" t="s">
        <v>136</v>
      </c>
      <c r="C20" s="242">
        <f>IFERROR(((D18-C18)/C18),"-")</f>
        <v>0.21993984300491526</v>
      </c>
      <c r="D20" s="242"/>
      <c r="E20" s="239">
        <f>IFERROR(((F18-E18)/E18),"-")</f>
        <v>0.52940292902741271</v>
      </c>
      <c r="F20" s="240"/>
      <c r="G20" s="239">
        <f>IFERROR(((H18-G18)/G18),"-")</f>
        <v>0.10756972111553785</v>
      </c>
      <c r="H20" s="240"/>
      <c r="I20" s="239">
        <f t="shared" si="2"/>
        <v>0.20896127593431102</v>
      </c>
      <c r="J20" s="240"/>
      <c r="K20" s="239">
        <f t="shared" si="3"/>
        <v>0.1040551391862955</v>
      </c>
      <c r="L20" s="240"/>
      <c r="M20" s="239">
        <f t="shared" si="4"/>
        <v>-1</v>
      </c>
      <c r="N20" s="240"/>
      <c r="O20" s="239">
        <f t="shared" si="5"/>
        <v>-1</v>
      </c>
      <c r="P20" s="240"/>
      <c r="Q20" s="239">
        <f t="shared" si="6"/>
        <v>-1</v>
      </c>
      <c r="R20" s="240"/>
      <c r="S20" s="239">
        <f t="shared" si="7"/>
        <v>-1</v>
      </c>
      <c r="T20" s="240"/>
      <c r="U20" s="239">
        <f t="shared" si="8"/>
        <v>-1</v>
      </c>
      <c r="V20" s="240"/>
      <c r="W20" s="239">
        <f t="shared" si="9"/>
        <v>-1</v>
      </c>
      <c r="X20" s="240"/>
      <c r="Y20" s="239">
        <f t="shared" si="10"/>
        <v>-1</v>
      </c>
      <c r="Z20" s="240"/>
      <c r="AA20" s="219"/>
    </row>
  </sheetData>
  <mergeCells count="38"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K15:L15"/>
    <mergeCell ref="B15:B16"/>
    <mergeCell ref="C15:D15"/>
    <mergeCell ref="E15:F15"/>
    <mergeCell ref="G15:H15"/>
    <mergeCell ref="I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8:Q25"/>
  <sheetViews>
    <sheetView topLeftCell="D1" workbookViewId="0">
      <selection activeCell="M10" sqref="M10:N20"/>
    </sheetView>
  </sheetViews>
  <sheetFormatPr defaultRowHeight="1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>
      <c r="E8" s="245" t="s">
        <v>37</v>
      </c>
      <c r="F8" s="245"/>
      <c r="I8" s="245" t="s">
        <v>38</v>
      </c>
      <c r="J8" s="245"/>
      <c r="M8" s="245" t="s">
        <v>40</v>
      </c>
      <c r="N8" s="245"/>
      <c r="P8" s="245" t="s">
        <v>95</v>
      </c>
      <c r="Q8" s="245"/>
    </row>
    <row r="10" spans="3:17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6015</v>
      </c>
      <c r="P10" s="21" t="s">
        <v>88</v>
      </c>
      <c r="Q10" s="21">
        <v>203534</v>
      </c>
    </row>
    <row r="11" spans="3:17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3949</v>
      </c>
      <c r="P11" s="21" t="s">
        <v>82</v>
      </c>
      <c r="Q11" s="21">
        <v>77246</v>
      </c>
    </row>
    <row r="12" spans="3:17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2047</v>
      </c>
      <c r="P12" s="21" t="s">
        <v>73</v>
      </c>
      <c r="Q12" s="21">
        <v>62542</v>
      </c>
    </row>
    <row r="13" spans="3:17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1313</v>
      </c>
      <c r="P13" s="21" t="s">
        <v>78</v>
      </c>
      <c r="Q13" s="21">
        <v>35883</v>
      </c>
    </row>
    <row r="14" spans="3:17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17</v>
      </c>
      <c r="N14" s="21">
        <v>1074</v>
      </c>
      <c r="P14" s="21" t="s">
        <v>72</v>
      </c>
      <c r="Q14" s="21">
        <v>35734</v>
      </c>
    </row>
    <row r="15" spans="3:17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10</v>
      </c>
      <c r="N15" s="21">
        <v>896</v>
      </c>
      <c r="P15" s="21" t="s">
        <v>83</v>
      </c>
      <c r="Q15" s="21">
        <v>33648</v>
      </c>
    </row>
    <row r="16" spans="3:17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28</v>
      </c>
      <c r="N16" s="21">
        <v>820</v>
      </c>
      <c r="P16" s="21" t="s">
        <v>84</v>
      </c>
      <c r="Q16" s="21">
        <v>19450</v>
      </c>
    </row>
    <row r="17" spans="3:17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195</v>
      </c>
      <c r="P17" s="21" t="s">
        <v>70</v>
      </c>
      <c r="Q17" s="21">
        <v>8164</v>
      </c>
    </row>
    <row r="18" spans="3:17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132</v>
      </c>
      <c r="P18" s="21" t="s">
        <v>85</v>
      </c>
      <c r="Q18" s="21">
        <v>7420</v>
      </c>
    </row>
    <row r="19" spans="3:17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19</v>
      </c>
      <c r="N19" s="21">
        <v>33</v>
      </c>
      <c r="P19" s="21" t="s">
        <v>4</v>
      </c>
      <c r="Q19" s="21">
        <v>6090</v>
      </c>
    </row>
    <row r="20" spans="3:17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105</v>
      </c>
      <c r="N20" s="21">
        <v>25</v>
      </c>
      <c r="P20" s="21" t="s">
        <v>71</v>
      </c>
      <c r="Q20" s="21">
        <v>2762</v>
      </c>
    </row>
    <row r="21" spans="3:17">
      <c r="C21" s="22"/>
      <c r="E21" s="2"/>
      <c r="F21" s="22"/>
      <c r="I21" s="2"/>
      <c r="J21" s="22"/>
      <c r="M21" s="2"/>
      <c r="N21" s="21"/>
      <c r="P21" s="21" t="s">
        <v>86</v>
      </c>
      <c r="Q21" s="21">
        <v>1883</v>
      </c>
    </row>
    <row r="22" spans="3:17">
      <c r="P22" s="21" t="s">
        <v>79</v>
      </c>
      <c r="Q22" s="21">
        <v>1764</v>
      </c>
    </row>
    <row r="23" spans="3:17">
      <c r="P23" s="21" t="s">
        <v>7</v>
      </c>
      <c r="Q23" s="21">
        <v>671</v>
      </c>
    </row>
    <row r="25" spans="3:17">
      <c r="K25" s="186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Cristina Taveras</cp:lastModifiedBy>
  <cp:lastPrinted>2014-01-16T17:20:20Z</cp:lastPrinted>
  <dcterms:created xsi:type="dcterms:W3CDTF">2011-12-15T21:48:32Z</dcterms:created>
  <dcterms:modified xsi:type="dcterms:W3CDTF">2016-06-06T16:19:33Z</dcterms:modified>
</cp:coreProperties>
</file>